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teman2\farabi\"/>
    </mc:Choice>
  </mc:AlternateContent>
  <xr:revisionPtr revIDLastSave="0" documentId="13_ncr:1_{0EEF729E-8B75-4EDC-8BF4-1D6FDBDF2F33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56" sheetId="7" r:id="rId1"/>
    <sheet name="70" sheetId="8" r:id="rId2"/>
    <sheet name="90" sheetId="9" r:id="rId3"/>
    <sheet name="Sheet1" sheetId="10" r:id="rId4"/>
  </sheets>
  <externalReferences>
    <externalReference r:id="rId5"/>
  </externalReferences>
  <calcPr calcId="191029"/>
</workbook>
</file>

<file path=xl/calcChain.xml><?xml version="1.0" encoding="utf-8"?>
<calcChain xmlns="http://schemas.openxmlformats.org/spreadsheetml/2006/main">
  <c r="F15" i="10" l="1"/>
  <c r="D15" i="10"/>
  <c r="B15" i="10"/>
  <c r="C4" i="10"/>
  <c r="C5" i="10"/>
  <c r="C6" i="10"/>
  <c r="C7" i="10"/>
  <c r="C8" i="10"/>
  <c r="C9" i="10"/>
  <c r="C10" i="10"/>
  <c r="C11" i="10"/>
  <c r="C12" i="10"/>
  <c r="C13" i="10"/>
  <c r="C14" i="10"/>
  <c r="C3" i="10"/>
  <c r="Y7" i="7"/>
  <c r="Y8" i="7"/>
  <c r="Y9" i="7"/>
  <c r="Y10" i="7"/>
  <c r="Y11" i="7"/>
  <c r="Y12" i="7"/>
  <c r="Y13" i="7"/>
  <c r="Y14" i="7"/>
  <c r="Y15" i="7"/>
  <c r="Y16" i="7"/>
  <c r="Y17" i="7"/>
  <c r="Y6" i="7"/>
  <c r="U7" i="7"/>
  <c r="U8" i="7"/>
  <c r="U9" i="7"/>
  <c r="U10" i="7"/>
  <c r="U11" i="7"/>
  <c r="U12" i="7"/>
  <c r="U13" i="7"/>
  <c r="U14" i="7"/>
  <c r="U15" i="7"/>
  <c r="U16" i="7"/>
  <c r="U17" i="7"/>
  <c r="U18" i="7"/>
  <c r="U19" i="7"/>
  <c r="U6" i="7"/>
  <c r="E4" i="10"/>
  <c r="E5" i="10"/>
  <c r="E6" i="10"/>
  <c r="E7" i="10"/>
  <c r="E8" i="10"/>
  <c r="E9" i="10"/>
  <c r="E10" i="10"/>
  <c r="E11" i="10"/>
  <c r="E12" i="10"/>
  <c r="E13" i="10"/>
  <c r="E14" i="10"/>
  <c r="E3" i="10"/>
  <c r="Y7" i="8"/>
  <c r="Y8" i="8"/>
  <c r="Y9" i="8"/>
  <c r="Y10" i="8"/>
  <c r="Y11" i="8"/>
  <c r="Y12" i="8"/>
  <c r="Y13" i="8"/>
  <c r="Y14" i="8"/>
  <c r="Y15" i="8"/>
  <c r="Y16" i="8"/>
  <c r="Y17" i="8"/>
  <c r="Y6" i="8"/>
  <c r="U7" i="8"/>
  <c r="U8" i="8"/>
  <c r="U9" i="8"/>
  <c r="U10" i="8"/>
  <c r="U11" i="8"/>
  <c r="U12" i="8"/>
  <c r="U13" i="8"/>
  <c r="U14" i="8"/>
  <c r="U15" i="8"/>
  <c r="U16" i="8"/>
  <c r="U17" i="8"/>
  <c r="U18" i="8"/>
  <c r="U19" i="8"/>
  <c r="U6" i="8"/>
  <c r="G4" i="10"/>
  <c r="G5" i="10"/>
  <c r="G6" i="10"/>
  <c r="G7" i="10"/>
  <c r="G8" i="10"/>
  <c r="G9" i="10"/>
  <c r="G10" i="10"/>
  <c r="G11" i="10"/>
  <c r="G12" i="10"/>
  <c r="G13" i="10"/>
  <c r="G14" i="10"/>
  <c r="G3" i="10"/>
  <c r="F4" i="10"/>
  <c r="F5" i="10"/>
  <c r="F6" i="10"/>
  <c r="F7" i="10"/>
  <c r="F8" i="10"/>
  <c r="F9" i="10"/>
  <c r="F10" i="10"/>
  <c r="F11" i="10"/>
  <c r="F12" i="10"/>
  <c r="F13" i="10"/>
  <c r="F14" i="10"/>
  <c r="F3" i="10"/>
  <c r="D4" i="10"/>
  <c r="D5" i="10"/>
  <c r="D6" i="10"/>
  <c r="D7" i="10"/>
  <c r="D8" i="10"/>
  <c r="D9" i="10"/>
  <c r="D10" i="10"/>
  <c r="D11" i="10"/>
  <c r="D12" i="10"/>
  <c r="D13" i="10"/>
  <c r="D14" i="10"/>
  <c r="D3" i="10"/>
  <c r="B4" i="10"/>
  <c r="B5" i="10"/>
  <c r="B6" i="10"/>
  <c r="B7" i="10"/>
  <c r="B8" i="10"/>
  <c r="B9" i="10"/>
  <c r="B10" i="10"/>
  <c r="B11" i="10"/>
  <c r="B12" i="10"/>
  <c r="B13" i="10"/>
  <c r="B14" i="10"/>
  <c r="B3" i="10"/>
  <c r="A14" i="10"/>
  <c r="A13" i="10"/>
  <c r="A12" i="10"/>
  <c r="A11" i="10"/>
  <c r="A10" i="10"/>
  <c r="A9" i="10"/>
  <c r="A8" i="10"/>
  <c r="A7" i="10"/>
  <c r="A6" i="10"/>
  <c r="A5" i="10"/>
  <c r="A4" i="10"/>
  <c r="A3" i="10"/>
  <c r="Y7" i="9" l="1"/>
  <c r="Y8" i="9"/>
  <c r="Y9" i="9"/>
  <c r="Y10" i="9"/>
  <c r="Y11" i="9"/>
  <c r="Y12" i="9"/>
  <c r="Y13" i="9"/>
  <c r="Y14" i="9"/>
  <c r="Y15" i="9"/>
  <c r="Y16" i="9"/>
  <c r="Y17" i="9"/>
  <c r="Y6" i="9"/>
  <c r="U7" i="9"/>
  <c r="U8" i="9"/>
  <c r="U9" i="9"/>
  <c r="U10" i="9"/>
  <c r="U11" i="9"/>
  <c r="U12" i="9"/>
  <c r="U13" i="9"/>
  <c r="U14" i="9"/>
  <c r="U15" i="9"/>
  <c r="U16" i="9"/>
  <c r="U17" i="9"/>
  <c r="U18" i="9"/>
  <c r="U19" i="9"/>
  <c r="U6" i="9"/>
  <c r="G19" i="9"/>
  <c r="G19" i="8"/>
  <c r="G19" i="7"/>
  <c r="M34" i="9" l="1"/>
  <c r="P34" i="9" s="1"/>
  <c r="P33" i="9"/>
  <c r="M33" i="9"/>
  <c r="M32" i="9"/>
  <c r="P32" i="9" s="1"/>
  <c r="P31" i="9"/>
  <c r="M31" i="9"/>
  <c r="N26" i="9"/>
  <c r="Q26" i="9" s="1"/>
  <c r="N25" i="9"/>
  <c r="Q25" i="9" s="1"/>
  <c r="R25" i="9" s="1"/>
  <c r="Q24" i="9"/>
  <c r="R24" i="9" s="1"/>
  <c r="N24" i="9"/>
  <c r="E24" i="9"/>
  <c r="K22" i="9"/>
  <c r="E18" i="9"/>
  <c r="D18" i="9"/>
  <c r="C18" i="9"/>
  <c r="G17" i="9"/>
  <c r="F17" i="9"/>
  <c r="E26" i="9" s="1"/>
  <c r="K16" i="9"/>
  <c r="G16" i="9"/>
  <c r="F16" i="9"/>
  <c r="E25" i="9" s="1"/>
  <c r="G15" i="9"/>
  <c r="F15" i="9"/>
  <c r="G14" i="9"/>
  <c r="F14" i="9"/>
  <c r="E23" i="9" s="1"/>
  <c r="K13" i="9"/>
  <c r="G13" i="9"/>
  <c r="F13" i="9"/>
  <c r="D26" i="9" s="1"/>
  <c r="K12" i="9"/>
  <c r="K14" i="9" s="1"/>
  <c r="G12" i="9"/>
  <c r="F12" i="9"/>
  <c r="D25" i="9" s="1"/>
  <c r="K11" i="9"/>
  <c r="G11" i="9"/>
  <c r="F11" i="9"/>
  <c r="D24" i="9" s="1"/>
  <c r="K10" i="9"/>
  <c r="G10" i="9"/>
  <c r="F10" i="9"/>
  <c r="D23" i="9" s="1"/>
  <c r="G9" i="9"/>
  <c r="F9" i="9"/>
  <c r="C26" i="9" s="1"/>
  <c r="G8" i="9"/>
  <c r="F8" i="9"/>
  <c r="C25" i="9" s="1"/>
  <c r="G7" i="9"/>
  <c r="F7" i="9"/>
  <c r="C24" i="9" s="1"/>
  <c r="G6" i="9"/>
  <c r="F6" i="9"/>
  <c r="C23" i="9" s="1"/>
  <c r="P34" i="8"/>
  <c r="M34" i="8"/>
  <c r="P33" i="8"/>
  <c r="M33" i="8"/>
  <c r="P32" i="8"/>
  <c r="M32" i="8"/>
  <c r="P31" i="8"/>
  <c r="M31" i="8"/>
  <c r="Q26" i="8"/>
  <c r="N26" i="8"/>
  <c r="N25" i="8"/>
  <c r="Q25" i="8" s="1"/>
  <c r="R25" i="8" s="1"/>
  <c r="Q24" i="8"/>
  <c r="R24" i="8" s="1"/>
  <c r="N24" i="8"/>
  <c r="K22" i="8"/>
  <c r="E18" i="8"/>
  <c r="D18" i="8"/>
  <c r="C18" i="8"/>
  <c r="G17" i="8"/>
  <c r="F17" i="8"/>
  <c r="E26" i="8" s="1"/>
  <c r="K16" i="8"/>
  <c r="G16" i="8"/>
  <c r="F16" i="8"/>
  <c r="E25" i="8" s="1"/>
  <c r="G15" i="8"/>
  <c r="F15" i="8"/>
  <c r="E24" i="8" s="1"/>
  <c r="G14" i="8"/>
  <c r="F14" i="8"/>
  <c r="E23" i="8" s="1"/>
  <c r="K13" i="8"/>
  <c r="K14" i="8" s="1"/>
  <c r="G13" i="8"/>
  <c r="F13" i="8"/>
  <c r="D26" i="8" s="1"/>
  <c r="K12" i="8"/>
  <c r="G12" i="8"/>
  <c r="F12" i="8"/>
  <c r="D25" i="8" s="1"/>
  <c r="K11" i="8"/>
  <c r="G11" i="8"/>
  <c r="F11" i="8"/>
  <c r="D24" i="8" s="1"/>
  <c r="K10" i="8"/>
  <c r="G10" i="8"/>
  <c r="F10" i="8"/>
  <c r="D23" i="8" s="1"/>
  <c r="G9" i="8"/>
  <c r="F9" i="8"/>
  <c r="C26" i="8" s="1"/>
  <c r="G8" i="8"/>
  <c r="F8" i="8"/>
  <c r="C25" i="8" s="1"/>
  <c r="G7" i="8"/>
  <c r="F7" i="8"/>
  <c r="C24" i="8" s="1"/>
  <c r="G6" i="8"/>
  <c r="F6" i="8"/>
  <c r="C23" i="8" s="1"/>
  <c r="P34" i="7"/>
  <c r="M34" i="7"/>
  <c r="P33" i="7"/>
  <c r="M33" i="7"/>
  <c r="P32" i="7"/>
  <c r="M32" i="7"/>
  <c r="P31" i="7"/>
  <c r="M31" i="7"/>
  <c r="Q26" i="7"/>
  <c r="N26" i="7"/>
  <c r="R25" i="7"/>
  <c r="Q25" i="7"/>
  <c r="N25" i="7"/>
  <c r="Q24" i="7"/>
  <c r="R24" i="7" s="1"/>
  <c r="N24" i="7"/>
  <c r="K22" i="7"/>
  <c r="E18" i="7"/>
  <c r="D18" i="7"/>
  <c r="C18" i="7"/>
  <c r="G17" i="7"/>
  <c r="F17" i="7"/>
  <c r="E26" i="7" s="1"/>
  <c r="K16" i="7"/>
  <c r="G16" i="7"/>
  <c r="F16" i="7"/>
  <c r="E25" i="7" s="1"/>
  <c r="G15" i="7"/>
  <c r="F15" i="7"/>
  <c r="E24" i="7" s="1"/>
  <c r="K14" i="7"/>
  <c r="G14" i="7"/>
  <c r="F14" i="7"/>
  <c r="E23" i="7" s="1"/>
  <c r="K13" i="7"/>
  <c r="G13" i="7"/>
  <c r="F13" i="7"/>
  <c r="D26" i="7" s="1"/>
  <c r="K12" i="7"/>
  <c r="G12" i="7"/>
  <c r="F12" i="7"/>
  <c r="D25" i="7" s="1"/>
  <c r="K11" i="7"/>
  <c r="G11" i="7"/>
  <c r="F11" i="7"/>
  <c r="D24" i="7" s="1"/>
  <c r="K10" i="7"/>
  <c r="G10" i="7"/>
  <c r="F10" i="7"/>
  <c r="D23" i="7" s="1"/>
  <c r="G9" i="7"/>
  <c r="F9" i="7"/>
  <c r="C26" i="7" s="1"/>
  <c r="G8" i="7"/>
  <c r="F8" i="7"/>
  <c r="C25" i="7" s="1"/>
  <c r="G7" i="7"/>
  <c r="F7" i="7"/>
  <c r="C24" i="7" s="1"/>
  <c r="G6" i="7"/>
  <c r="F6" i="7"/>
  <c r="C23" i="7" s="1"/>
  <c r="F25" i="8" l="1"/>
  <c r="F24" i="9"/>
  <c r="D27" i="8"/>
  <c r="F24" i="8"/>
  <c r="F25" i="7"/>
  <c r="E27" i="7"/>
  <c r="C27" i="9"/>
  <c r="F23" i="9"/>
  <c r="F25" i="9"/>
  <c r="P14" i="9"/>
  <c r="E27" i="9"/>
  <c r="F26" i="9"/>
  <c r="D27" i="9"/>
  <c r="P13" i="9"/>
  <c r="K15" i="9"/>
  <c r="F18" i="9"/>
  <c r="K7" i="9" s="1"/>
  <c r="P12" i="9"/>
  <c r="F26" i="8"/>
  <c r="Q10" i="8"/>
  <c r="C27" i="8"/>
  <c r="F23" i="8"/>
  <c r="E27" i="8"/>
  <c r="K15" i="8"/>
  <c r="F18" i="8"/>
  <c r="K7" i="8" s="1"/>
  <c r="C27" i="7"/>
  <c r="F23" i="7"/>
  <c r="F24" i="7"/>
  <c r="F26" i="7"/>
  <c r="D27" i="7"/>
  <c r="K15" i="7"/>
  <c r="F18" i="7"/>
  <c r="K7" i="7" s="1"/>
  <c r="Q10" i="9" l="1"/>
  <c r="Q13" i="9"/>
  <c r="P10" i="9"/>
  <c r="Q14" i="9"/>
  <c r="Q12" i="9"/>
  <c r="P11" i="9"/>
  <c r="Q11" i="9"/>
  <c r="L13" i="9"/>
  <c r="M13" i="9" s="1"/>
  <c r="L22" i="9"/>
  <c r="L16" i="9"/>
  <c r="L12" i="9"/>
  <c r="M12" i="9" s="1"/>
  <c r="L11" i="9"/>
  <c r="L10" i="9"/>
  <c r="M10" i="9" s="1"/>
  <c r="P13" i="8"/>
  <c r="Q12" i="8"/>
  <c r="Q13" i="8"/>
  <c r="P12" i="8"/>
  <c r="P10" i="8"/>
  <c r="P14" i="8"/>
  <c r="Q14" i="8"/>
  <c r="P11" i="8"/>
  <c r="Q11" i="8"/>
  <c r="L13" i="8"/>
  <c r="M13" i="8" s="1"/>
  <c r="L10" i="8"/>
  <c r="M10" i="8" s="1"/>
  <c r="L22" i="8"/>
  <c r="L16" i="8"/>
  <c r="L12" i="8"/>
  <c r="M12" i="8" s="1"/>
  <c r="L11" i="8"/>
  <c r="P13" i="7"/>
  <c r="Q12" i="7"/>
  <c r="P12" i="7"/>
  <c r="P14" i="7"/>
  <c r="Q13" i="7"/>
  <c r="P10" i="7"/>
  <c r="P11" i="7"/>
  <c r="Q14" i="7"/>
  <c r="Q11" i="7"/>
  <c r="L13" i="7"/>
  <c r="M13" i="7" s="1"/>
  <c r="L22" i="7"/>
  <c r="L16" i="7"/>
  <c r="L12" i="7"/>
  <c r="M12" i="7" s="1"/>
  <c r="L11" i="7"/>
  <c r="L10" i="7"/>
  <c r="M10" i="7" s="1"/>
  <c r="Q10" i="7"/>
  <c r="L15" i="8" l="1"/>
  <c r="M15" i="8" s="1"/>
  <c r="N13" i="8" s="1"/>
  <c r="O13" i="8" s="1"/>
  <c r="M11" i="9"/>
  <c r="L14" i="9"/>
  <c r="M14" i="9" s="1"/>
  <c r="L15" i="9"/>
  <c r="M15" i="9" s="1"/>
  <c r="M11" i="8"/>
  <c r="L14" i="8"/>
  <c r="M14" i="8" s="1"/>
  <c r="L15" i="7"/>
  <c r="M15" i="7" s="1"/>
  <c r="N12" i="7" s="1"/>
  <c r="O12" i="7" s="1"/>
  <c r="M11" i="7"/>
  <c r="L14" i="7"/>
  <c r="M14" i="7" s="1"/>
  <c r="N11" i="7" l="1"/>
  <c r="O11" i="7" s="1"/>
  <c r="M35" i="8"/>
  <c r="N12" i="8"/>
  <c r="O12" i="8" s="1"/>
  <c r="N10" i="8"/>
  <c r="O10" i="8" s="1"/>
  <c r="N27" i="8"/>
  <c r="N14" i="8"/>
  <c r="O14" i="8" s="1"/>
  <c r="N11" i="8"/>
  <c r="O11" i="8" s="1"/>
  <c r="N13" i="7"/>
  <c r="O13" i="7" s="1"/>
  <c r="N10" i="7"/>
  <c r="O10" i="7" s="1"/>
  <c r="N14" i="7"/>
  <c r="O14" i="7" s="1"/>
  <c r="M35" i="9"/>
  <c r="N27" i="9"/>
  <c r="N14" i="9"/>
  <c r="O14" i="9" s="1"/>
  <c r="N10" i="9"/>
  <c r="O10" i="9" s="1"/>
  <c r="N11" i="9"/>
  <c r="O11" i="9" s="1"/>
  <c r="N12" i="9"/>
  <c r="O12" i="9" s="1"/>
  <c r="N13" i="9"/>
  <c r="O13" i="9" s="1"/>
  <c r="M35" i="7"/>
  <c r="N27" i="7"/>
</calcChain>
</file>

<file path=xl/sharedStrings.xml><?xml version="1.0" encoding="utf-8"?>
<sst xmlns="http://schemas.openxmlformats.org/spreadsheetml/2006/main" count="303" uniqueCount="64">
  <si>
    <t>PERLAKUAN</t>
  </si>
  <si>
    <t>ULANGAN</t>
  </si>
  <si>
    <t>I</t>
  </si>
  <si>
    <t>II</t>
  </si>
  <si>
    <t>III</t>
  </si>
  <si>
    <t>RERATA</t>
  </si>
  <si>
    <t>JUMLAH</t>
  </si>
  <si>
    <t>R</t>
  </si>
  <si>
    <t>T</t>
  </si>
  <si>
    <t>FK</t>
  </si>
  <si>
    <t>SK</t>
  </si>
  <si>
    <t>TOTAL</t>
  </si>
  <si>
    <t>DB</t>
  </si>
  <si>
    <t>KT</t>
  </si>
  <si>
    <t>JK</t>
  </si>
  <si>
    <t>F HIT</t>
  </si>
  <si>
    <t>K1</t>
  </si>
  <si>
    <t>K2</t>
  </si>
  <si>
    <t>K3</t>
  </si>
  <si>
    <t>G</t>
  </si>
  <si>
    <t>L1</t>
  </si>
  <si>
    <t>L2</t>
  </si>
  <si>
    <t>L3</t>
  </si>
  <si>
    <t>L4</t>
  </si>
  <si>
    <t>BNJ 5%</t>
  </si>
  <si>
    <t>a</t>
  </si>
  <si>
    <t>T BNJ 5%;22;3</t>
  </si>
  <si>
    <t>T BNJ 5%;22;12</t>
  </si>
  <si>
    <t>T BNJ 5%;22;4</t>
  </si>
  <si>
    <t>tn</t>
  </si>
  <si>
    <t>T0P0</t>
  </si>
  <si>
    <t>T1P0</t>
  </si>
  <si>
    <t>T2P0</t>
  </si>
  <si>
    <t>T0P1</t>
  </si>
  <si>
    <t>T1P1</t>
  </si>
  <si>
    <t>T2P1</t>
  </si>
  <si>
    <t>T0P2</t>
  </si>
  <si>
    <t>T1P2</t>
  </si>
  <si>
    <t>T2P2</t>
  </si>
  <si>
    <t>T0P3</t>
  </si>
  <si>
    <t>T1P3</t>
  </si>
  <si>
    <t>T2P3</t>
  </si>
  <si>
    <t>p0</t>
  </si>
  <si>
    <t>p1</t>
  </si>
  <si>
    <t>p2</t>
  </si>
  <si>
    <t>p3</t>
  </si>
  <si>
    <t>t0</t>
  </si>
  <si>
    <t>t1</t>
  </si>
  <si>
    <t>t3</t>
  </si>
  <si>
    <t>P</t>
  </si>
  <si>
    <t>TP</t>
  </si>
  <si>
    <t>b</t>
  </si>
  <si>
    <t>bc</t>
  </si>
  <si>
    <t>c</t>
  </si>
  <si>
    <t>cd</t>
  </si>
  <si>
    <t>d</t>
  </si>
  <si>
    <t>Perlakuan</t>
  </si>
  <si>
    <t>BNJ</t>
  </si>
  <si>
    <t>Umur Tanaman (HST)</t>
  </si>
  <si>
    <t>ab</t>
  </si>
  <si>
    <t>abc</t>
  </si>
  <si>
    <t>bcd</t>
  </si>
  <si>
    <t>e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</si>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</sst>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Calibri"/>
      <family val="2"/>
      <scheme val="minor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 applyAlignment="1">
      <alignment horizontal="center"/>
    </xf>
    <xf numFmtId="2" fontId="0" fillId="2" borderId="1" xfId="0" applyNumberFormat="1" applyFill="1" applyBorder="1"/>
    <xf numFmtId="2" fontId="0" fillId="0" borderId="0" xfId="0" applyNumberFormat="1"/>
    <xf numFmtId="2" fontId="2" fillId="0" borderId="0" xfId="0" applyNumberFormat="1" applyFont="1"/>
    <xf numFmtId="2" fontId="2" fillId="0" borderId="1" xfId="0" applyNumberFormat="1" applyFont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0" fillId="3" borderId="1" xfId="0" applyNumberFormat="1" applyFill="1" applyBorder="1"/>
    <xf numFmtId="2" fontId="1" fillId="0" borderId="0" xfId="0" applyNumberFormat="1" applyFont="1" applyAlignment="1">
      <alignment horizontal="center"/>
    </xf>
    <xf numFmtId="2" fontId="0" fillId="0" borderId="1" xfId="0" applyNumberForma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0" fillId="0" borderId="2" xfId="0" applyNumberFormat="1" applyBorder="1"/>
    <xf numFmtId="2" fontId="0" fillId="2" borderId="0" xfId="0" applyNumberFormat="1" applyFill="1"/>
    <xf numFmtId="2" fontId="0" fillId="4" borderId="1" xfId="0" applyNumberFormat="1" applyFill="1" applyBorder="1"/>
    <xf numFmtId="2" fontId="0" fillId="4" borderId="0" xfId="0" applyNumberFormat="1" applyFill="1"/>
    <xf numFmtId="0" fontId="0" fillId="0" borderId="1" xfId="0" applyBorder="1" applyAlignment="1">
      <alignment horizontal="center" vertical="center"/>
    </xf>
    <xf numFmtId="2" fontId="0" fillId="0" borderId="0" xfId="0" applyNumberFormat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5" xfId="0" applyBorder="1"/>
    <xf numFmtId="0" fontId="0" fillId="0" borderId="4" xfId="0" applyBorder="1"/>
    <xf numFmtId="2" fontId="0" fillId="0" borderId="4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ata\teman2\farabi\PANJANG%20TANAMAN%20farabi%20-%20Copy.xlsx" TargetMode="External"/><Relationship Id="rId1" Type="http://schemas.openxmlformats.org/officeDocument/2006/relationships/externalLinkPath" Target="PANJANG%20TANAMAN%20farabi%20-%20Cop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7 HST"/>
      <sheetName val="28"/>
      <sheetName val="42"/>
      <sheetName val="56"/>
      <sheetName val="70"/>
      <sheetName val="90"/>
      <sheetName val="Sheet1"/>
    </sheetNames>
    <sheetDataSet>
      <sheetData sheetId="0">
        <row r="6">
          <cell r="B6" t="str">
            <v>T0P0</v>
          </cell>
        </row>
        <row r="7">
          <cell r="B7" t="str">
            <v>T1P0</v>
          </cell>
        </row>
        <row r="8">
          <cell r="B8" t="str">
            <v>T2P0</v>
          </cell>
        </row>
        <row r="9">
          <cell r="B9" t="str">
            <v>T0P1</v>
          </cell>
        </row>
        <row r="10">
          <cell r="B10" t="str">
            <v>T1P1</v>
          </cell>
        </row>
        <row r="11">
          <cell r="B11" t="str">
            <v>T2P1</v>
          </cell>
        </row>
        <row r="12">
          <cell r="B12" t="str">
            <v>T0P2</v>
          </cell>
        </row>
        <row r="13">
          <cell r="B13" t="str">
            <v>T1P2</v>
          </cell>
        </row>
        <row r="14">
          <cell r="B14" t="str">
            <v>T2P2</v>
          </cell>
        </row>
        <row r="15">
          <cell r="B15" t="str">
            <v>T0P3</v>
          </cell>
        </row>
        <row r="16">
          <cell r="B16" t="str">
            <v>T1P3</v>
          </cell>
        </row>
        <row r="17">
          <cell r="B17" t="str">
            <v>T2P3</v>
          </cell>
        </row>
      </sheetData>
      <sheetData sheetId="1">
        <row r="6">
          <cell r="V6" t="str">
            <v>a</v>
          </cell>
        </row>
      </sheetData>
      <sheetData sheetId="2">
        <row r="6">
          <cell r="V6" t="str">
            <v>a</v>
          </cell>
        </row>
      </sheetData>
      <sheetData sheetId="3">
        <row r="6">
          <cell r="V6" t="str">
            <v>a</v>
          </cell>
        </row>
      </sheetData>
      <sheetData sheetId="4">
        <row r="6">
          <cell r="V6" t="str">
            <v>a</v>
          </cell>
        </row>
      </sheetData>
      <sheetData sheetId="5">
        <row r="6">
          <cell r="V6" t="str">
            <v>a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2FF06-6725-4803-8DB1-6B6155574F88}">
  <dimension ref="A3:Y50"/>
  <sheetViews>
    <sheetView topLeftCell="A4" workbookViewId="0">
      <selection activeCell="V18" sqref="V18"/>
    </sheetView>
  </sheetViews>
  <sheetFormatPr defaultColWidth="9.1796875" defaultRowHeight="14.5" x14ac:dyDescent="0.35"/>
  <cols>
    <col min="1" max="1" width="5.81640625" style="5" customWidth="1"/>
    <col min="2" max="2" width="14" style="5" customWidth="1"/>
    <col min="3" max="5" width="9.1796875" style="5"/>
    <col min="6" max="6" width="9.81640625" style="5" customWidth="1"/>
    <col min="7" max="7" width="11" style="5" customWidth="1"/>
    <col min="8" max="17" width="9.1796875" style="5"/>
    <col min="18" max="18" width="8.26953125" style="5" customWidth="1"/>
    <col min="19" max="19" width="3.453125" style="5" customWidth="1"/>
    <col min="20" max="20" width="3.7265625" style="5" customWidth="1"/>
    <col min="21" max="16384" width="9.1796875" style="5"/>
  </cols>
  <sheetData>
    <row r="3" spans="1:25" ht="15.5" x14ac:dyDescent="0.35">
      <c r="E3" s="6"/>
    </row>
    <row r="4" spans="1:25" x14ac:dyDescent="0.35">
      <c r="B4" s="21" t="s">
        <v>0</v>
      </c>
      <c r="C4" s="22" t="s">
        <v>1</v>
      </c>
      <c r="D4" s="22"/>
      <c r="E4" s="22"/>
      <c r="F4" s="21" t="s">
        <v>6</v>
      </c>
      <c r="G4" s="21" t="s">
        <v>5</v>
      </c>
      <c r="J4" s="5" t="s">
        <v>7</v>
      </c>
      <c r="K4" s="5">
        <v>3</v>
      </c>
    </row>
    <row r="5" spans="1:25" ht="15.5" x14ac:dyDescent="0.35">
      <c r="B5" s="21"/>
      <c r="C5" s="7" t="s">
        <v>2</v>
      </c>
      <c r="D5" s="7" t="s">
        <v>3</v>
      </c>
      <c r="E5" s="7" t="s">
        <v>4</v>
      </c>
      <c r="F5" s="21"/>
      <c r="G5" s="21"/>
      <c r="J5" s="5" t="s">
        <v>8</v>
      </c>
      <c r="K5" s="5">
        <v>3</v>
      </c>
    </row>
    <row r="6" spans="1:25" ht="15.5" x14ac:dyDescent="0.35">
      <c r="A6" s="5">
        <v>1</v>
      </c>
      <c r="B6" s="19" t="s">
        <v>30</v>
      </c>
      <c r="C6" s="19">
        <v>4</v>
      </c>
      <c r="D6" s="19">
        <v>3</v>
      </c>
      <c r="E6" s="19">
        <v>6</v>
      </c>
      <c r="F6" s="8">
        <f>C6+D6+E6</f>
        <v>13</v>
      </c>
      <c r="G6" s="2">
        <f>AVERAGE(C6:E6)</f>
        <v>4.333333333333333</v>
      </c>
      <c r="J6" s="5" t="s">
        <v>49</v>
      </c>
      <c r="K6" s="5">
        <v>4</v>
      </c>
      <c r="U6" s="5">
        <f>G6</f>
        <v>4.333333333333333</v>
      </c>
      <c r="V6" s="5" t="s">
        <v>25</v>
      </c>
      <c r="W6" s="5">
        <v>3.6666666666666665</v>
      </c>
      <c r="X6" s="5" t="s">
        <v>25</v>
      </c>
      <c r="Y6" s="5">
        <f>W6+U$19</f>
        <v>6.80024827621566</v>
      </c>
    </row>
    <row r="7" spans="1:25" ht="15.5" x14ac:dyDescent="0.35">
      <c r="A7" s="5">
        <v>2</v>
      </c>
      <c r="B7" s="19" t="s">
        <v>31</v>
      </c>
      <c r="C7" s="19">
        <v>4</v>
      </c>
      <c r="D7" s="19">
        <v>5</v>
      </c>
      <c r="E7" s="19">
        <v>5</v>
      </c>
      <c r="F7" s="8">
        <f t="shared" ref="F7:F17" si="0">C7+D7+E7</f>
        <v>14</v>
      </c>
      <c r="G7" s="2">
        <f t="shared" ref="G7:G17" si="1">AVERAGE(C7:E7)</f>
        <v>4.666666666666667</v>
      </c>
      <c r="J7" s="5" t="s">
        <v>9</v>
      </c>
      <c r="K7" s="5">
        <f>(F18^2)/(K4*K5*K6)</f>
        <v>1236.6944444444443</v>
      </c>
      <c r="U7" s="5">
        <f t="shared" ref="U7:U19" si="2">G7</f>
        <v>4.666666666666667</v>
      </c>
      <c r="V7" s="5" t="s">
        <v>25</v>
      </c>
      <c r="W7" s="5">
        <v>4</v>
      </c>
      <c r="X7" s="5" t="s">
        <v>25</v>
      </c>
      <c r="Y7" s="5">
        <f t="shared" ref="Y7:Y17" si="3">W7+U$19</f>
        <v>7.1335816095489939</v>
      </c>
    </row>
    <row r="8" spans="1:25" ht="15.5" x14ac:dyDescent="0.35">
      <c r="A8" s="5">
        <v>3</v>
      </c>
      <c r="B8" s="19" t="s">
        <v>32</v>
      </c>
      <c r="C8" s="19">
        <v>5</v>
      </c>
      <c r="D8" s="19">
        <v>6</v>
      </c>
      <c r="E8" s="19">
        <v>5</v>
      </c>
      <c r="F8" s="8">
        <f t="shared" si="0"/>
        <v>16</v>
      </c>
      <c r="G8" s="2">
        <f t="shared" si="1"/>
        <v>5.333333333333333</v>
      </c>
      <c r="U8" s="5">
        <f t="shared" si="2"/>
        <v>5.333333333333333</v>
      </c>
      <c r="V8" s="5" t="s">
        <v>25</v>
      </c>
      <c r="W8" s="5">
        <v>4.333333333333333</v>
      </c>
      <c r="X8" s="5" t="s">
        <v>25</v>
      </c>
      <c r="Y8" s="5">
        <f t="shared" si="3"/>
        <v>7.466914942882326</v>
      </c>
    </row>
    <row r="9" spans="1:25" ht="15.5" x14ac:dyDescent="0.35">
      <c r="A9" s="5">
        <v>4</v>
      </c>
      <c r="B9" s="19" t="s">
        <v>33</v>
      </c>
      <c r="C9" s="19">
        <v>4</v>
      </c>
      <c r="D9" s="19">
        <v>4</v>
      </c>
      <c r="E9" s="19">
        <v>4</v>
      </c>
      <c r="F9" s="8">
        <f t="shared" si="0"/>
        <v>12</v>
      </c>
      <c r="G9" s="2">
        <f t="shared" si="1"/>
        <v>4</v>
      </c>
      <c r="J9" s="2" t="s">
        <v>10</v>
      </c>
      <c r="K9" s="2" t="s">
        <v>12</v>
      </c>
      <c r="L9" s="2" t="s">
        <v>14</v>
      </c>
      <c r="M9" s="2" t="s">
        <v>13</v>
      </c>
      <c r="N9" s="2" t="s">
        <v>15</v>
      </c>
      <c r="O9" s="2"/>
      <c r="P9" s="2">
        <v>0.05</v>
      </c>
      <c r="Q9" s="2">
        <v>0.01</v>
      </c>
      <c r="U9" s="5">
        <f t="shared" si="2"/>
        <v>4</v>
      </c>
      <c r="V9" s="5" t="s">
        <v>25</v>
      </c>
      <c r="W9" s="5">
        <v>4.666666666666667</v>
      </c>
      <c r="X9" s="5" t="s">
        <v>25</v>
      </c>
      <c r="Y9" s="5">
        <f t="shared" si="3"/>
        <v>7.80024827621566</v>
      </c>
    </row>
    <row r="10" spans="1:25" ht="15.5" x14ac:dyDescent="0.35">
      <c r="A10" s="5">
        <v>5</v>
      </c>
      <c r="B10" s="19" t="s">
        <v>34</v>
      </c>
      <c r="C10" s="19">
        <v>4</v>
      </c>
      <c r="D10" s="19">
        <v>5</v>
      </c>
      <c r="E10" s="19">
        <v>5</v>
      </c>
      <c r="F10" s="8">
        <f t="shared" si="0"/>
        <v>14</v>
      </c>
      <c r="G10" s="2">
        <f t="shared" si="1"/>
        <v>4.666666666666667</v>
      </c>
      <c r="J10" s="2" t="s">
        <v>7</v>
      </c>
      <c r="K10" s="1">
        <f>K4-1</f>
        <v>2</v>
      </c>
      <c r="L10" s="2">
        <f>SUMSQ(C18:E18)/12-K7</f>
        <v>2.8888888888889142</v>
      </c>
      <c r="M10" s="2">
        <f>L10/K10</f>
        <v>1.4444444444444571</v>
      </c>
      <c r="N10" s="2">
        <f>M10/$M$15</f>
        <v>1.3000000000000167</v>
      </c>
      <c r="O10" s="2" t="str">
        <f>IF(N10&lt;P10,"TN",IF(N10&lt;Q10,"*","**"))</f>
        <v>TN</v>
      </c>
      <c r="P10" s="2">
        <f>FINV(5%,$K10,$K$15)</f>
        <v>3.4433567793667246</v>
      </c>
      <c r="Q10" s="2">
        <f>FINV(1%,$K10,$K$15)</f>
        <v>5.7190219124822725</v>
      </c>
      <c r="U10" s="5">
        <f t="shared" si="2"/>
        <v>4.666666666666667</v>
      </c>
      <c r="V10" s="5" t="s">
        <v>25</v>
      </c>
      <c r="W10" s="5">
        <v>4.666666666666667</v>
      </c>
      <c r="X10" s="5" t="s">
        <v>25</v>
      </c>
      <c r="Y10" s="5">
        <f t="shared" si="3"/>
        <v>7.80024827621566</v>
      </c>
    </row>
    <row r="11" spans="1:25" ht="15.5" x14ac:dyDescent="0.35">
      <c r="A11" s="5">
        <v>6</v>
      </c>
      <c r="B11" s="19" t="s">
        <v>35</v>
      </c>
      <c r="C11" s="19">
        <v>4</v>
      </c>
      <c r="D11" s="19">
        <v>3</v>
      </c>
      <c r="E11" s="19">
        <v>4</v>
      </c>
      <c r="F11" s="8">
        <f t="shared" si="0"/>
        <v>11</v>
      </c>
      <c r="G11" s="2">
        <f t="shared" si="1"/>
        <v>3.6666666666666665</v>
      </c>
      <c r="J11" s="2" t="s">
        <v>8</v>
      </c>
      <c r="K11" s="1">
        <f>K5*K6-1</f>
        <v>11</v>
      </c>
      <c r="L11" s="2">
        <f>SUMSQ(F6:F17)/K4-K7</f>
        <v>160.9722222222224</v>
      </c>
      <c r="M11" s="2">
        <f t="shared" ref="M11:M15" si="4">L11/K11</f>
        <v>14.6338383838384</v>
      </c>
      <c r="N11" s="2">
        <f t="shared" ref="N11:N14" si="5">M11/$M$15</f>
        <v>13.170454545454614</v>
      </c>
      <c r="O11" s="2" t="str">
        <f t="shared" ref="O11:O14" si="6">IF(N11&lt;P11,"TN",IF(N11&lt;P11,"*","**"))</f>
        <v>**</v>
      </c>
      <c r="P11" s="2">
        <f t="shared" ref="P11:P14" si="7">FINV(5%,K11,$K$15)</f>
        <v>2.2585183566229916</v>
      </c>
      <c r="Q11" s="2">
        <f t="shared" ref="Q11:Q14" si="8">FINV(1%,$K11,$K$15)</f>
        <v>3.1837421959607717</v>
      </c>
      <c r="U11" s="5">
        <f t="shared" si="2"/>
        <v>3.6666666666666665</v>
      </c>
      <c r="V11" s="5" t="s">
        <v>25</v>
      </c>
      <c r="W11" s="5">
        <v>5</v>
      </c>
      <c r="X11" s="5" t="s">
        <v>25</v>
      </c>
      <c r="Y11" s="5">
        <f t="shared" si="3"/>
        <v>8.1335816095489939</v>
      </c>
    </row>
    <row r="12" spans="1:25" ht="15.5" x14ac:dyDescent="0.35">
      <c r="A12" s="5">
        <v>7</v>
      </c>
      <c r="B12" s="19" t="s">
        <v>36</v>
      </c>
      <c r="C12" s="19">
        <v>4</v>
      </c>
      <c r="D12" s="19">
        <v>4</v>
      </c>
      <c r="E12" s="19">
        <v>7</v>
      </c>
      <c r="F12" s="8">
        <f t="shared" si="0"/>
        <v>15</v>
      </c>
      <c r="G12" s="2">
        <f t="shared" si="1"/>
        <v>5</v>
      </c>
      <c r="J12" s="2" t="s">
        <v>8</v>
      </c>
      <c r="K12" s="1">
        <f>K5-1</f>
        <v>2</v>
      </c>
      <c r="L12" s="2">
        <f>SUMSQ(C27:E27)/(K5*K6)-K7</f>
        <v>83.388888888888914</v>
      </c>
      <c r="M12" s="2">
        <f t="shared" si="4"/>
        <v>41.694444444444457</v>
      </c>
      <c r="N12" s="2">
        <f t="shared" si="5"/>
        <v>37.525000000000169</v>
      </c>
      <c r="O12" s="2" t="str">
        <f t="shared" si="6"/>
        <v>**</v>
      </c>
      <c r="P12" s="2">
        <f t="shared" si="7"/>
        <v>3.4433567793667246</v>
      </c>
      <c r="Q12" s="2">
        <f t="shared" si="8"/>
        <v>5.7190219124822725</v>
      </c>
      <c r="U12" s="5">
        <f t="shared" si="2"/>
        <v>5</v>
      </c>
      <c r="V12" s="5" t="s">
        <v>25</v>
      </c>
      <c r="W12" s="5">
        <v>5.333333333333333</v>
      </c>
      <c r="X12" s="5" t="s">
        <v>25</v>
      </c>
      <c r="Y12" s="5">
        <f t="shared" si="3"/>
        <v>8.466914942882326</v>
      </c>
    </row>
    <row r="13" spans="1:25" ht="15.5" x14ac:dyDescent="0.35">
      <c r="A13" s="5">
        <v>8</v>
      </c>
      <c r="B13" s="19" t="s">
        <v>37</v>
      </c>
      <c r="C13" s="19">
        <v>8</v>
      </c>
      <c r="D13" s="19">
        <v>7</v>
      </c>
      <c r="E13" s="19">
        <v>5</v>
      </c>
      <c r="F13" s="8">
        <f t="shared" si="0"/>
        <v>20</v>
      </c>
      <c r="G13" s="2">
        <f t="shared" si="1"/>
        <v>6.666666666666667</v>
      </c>
      <c r="J13" s="2" t="s">
        <v>49</v>
      </c>
      <c r="K13" s="1">
        <f>K6-1</f>
        <v>3</v>
      </c>
      <c r="L13" s="2">
        <f>SUMSQ(F23:F26)/(K5*K4)-K7</f>
        <v>38.75</v>
      </c>
      <c r="M13" s="2">
        <f t="shared" si="4"/>
        <v>12.916666666666666</v>
      </c>
      <c r="N13" s="2">
        <f t="shared" si="5"/>
        <v>11.625000000000048</v>
      </c>
      <c r="O13" s="2" t="str">
        <f t="shared" si="6"/>
        <v>**</v>
      </c>
      <c r="P13" s="2">
        <f t="shared" si="7"/>
        <v>3.0491249886524128</v>
      </c>
      <c r="Q13" s="2">
        <f t="shared" si="8"/>
        <v>4.8166057778160596</v>
      </c>
      <c r="U13" s="5">
        <f t="shared" si="2"/>
        <v>6.666666666666667</v>
      </c>
      <c r="V13" s="5" t="s">
        <v>59</v>
      </c>
      <c r="W13" s="5">
        <v>6</v>
      </c>
      <c r="X13" s="5" t="s">
        <v>59</v>
      </c>
      <c r="Y13" s="5">
        <f t="shared" si="3"/>
        <v>9.1335816095489939</v>
      </c>
    </row>
    <row r="14" spans="1:25" ht="15.5" x14ac:dyDescent="0.35">
      <c r="A14" s="5">
        <v>9</v>
      </c>
      <c r="B14" s="19" t="s">
        <v>38</v>
      </c>
      <c r="C14" s="19">
        <v>5</v>
      </c>
      <c r="D14" s="19">
        <v>6</v>
      </c>
      <c r="E14" s="19">
        <v>8</v>
      </c>
      <c r="F14" s="8">
        <f t="shared" si="0"/>
        <v>19</v>
      </c>
      <c r="G14" s="2">
        <f t="shared" si="1"/>
        <v>6.333333333333333</v>
      </c>
      <c r="J14" s="2" t="s">
        <v>50</v>
      </c>
      <c r="K14" s="1">
        <f>K12*K13</f>
        <v>6</v>
      </c>
      <c r="L14" s="2">
        <f>L11-L12-L13</f>
        <v>38.833333333333485</v>
      </c>
      <c r="M14" s="2">
        <f t="shared" si="4"/>
        <v>6.4722222222222472</v>
      </c>
      <c r="N14" s="2">
        <f t="shared" si="5"/>
        <v>5.8250000000000464</v>
      </c>
      <c r="O14" s="2" t="str">
        <f t="shared" si="6"/>
        <v>**</v>
      </c>
      <c r="P14" s="2">
        <f t="shared" si="7"/>
        <v>2.5490614138436585</v>
      </c>
      <c r="Q14" s="2">
        <f t="shared" si="8"/>
        <v>3.7583014350037565</v>
      </c>
      <c r="U14" s="5">
        <f t="shared" si="2"/>
        <v>6.333333333333333</v>
      </c>
      <c r="V14" s="5" t="s">
        <v>59</v>
      </c>
      <c r="W14" s="5">
        <v>6.333333333333333</v>
      </c>
      <c r="X14" s="5" t="s">
        <v>59</v>
      </c>
      <c r="Y14" s="5">
        <f t="shared" si="3"/>
        <v>9.466914942882326</v>
      </c>
    </row>
    <row r="15" spans="1:25" ht="15.5" x14ac:dyDescent="0.35">
      <c r="A15" s="5">
        <v>10</v>
      </c>
      <c r="B15" s="19" t="s">
        <v>39</v>
      </c>
      <c r="C15" s="19">
        <v>6</v>
      </c>
      <c r="D15" s="19">
        <v>5</v>
      </c>
      <c r="E15" s="19">
        <v>7</v>
      </c>
      <c r="F15" s="8">
        <f t="shared" si="0"/>
        <v>18</v>
      </c>
      <c r="G15" s="2">
        <f t="shared" si="1"/>
        <v>6</v>
      </c>
      <c r="J15" s="2" t="s">
        <v>19</v>
      </c>
      <c r="K15" s="1">
        <f>K22-K11-K10</f>
        <v>22</v>
      </c>
      <c r="L15" s="2">
        <f>L22-L11-L10</f>
        <v>24.444444444444343</v>
      </c>
      <c r="M15" s="2">
        <f t="shared" si="4"/>
        <v>1.1111111111111065</v>
      </c>
      <c r="N15" s="17"/>
      <c r="O15" s="17"/>
      <c r="P15" s="17"/>
      <c r="Q15" s="17"/>
      <c r="U15" s="5">
        <f t="shared" si="2"/>
        <v>6</v>
      </c>
      <c r="V15" s="5" t="s">
        <v>59</v>
      </c>
      <c r="W15" s="5">
        <v>6.666666666666667</v>
      </c>
      <c r="X15" s="5" t="s">
        <v>59</v>
      </c>
      <c r="Y15" s="5">
        <f t="shared" si="3"/>
        <v>9.80024827621566</v>
      </c>
    </row>
    <row r="16" spans="1:25" ht="15.5" x14ac:dyDescent="0.35">
      <c r="A16" s="5">
        <v>11</v>
      </c>
      <c r="B16" s="19" t="s">
        <v>40</v>
      </c>
      <c r="C16" s="19">
        <v>9</v>
      </c>
      <c r="D16" s="19">
        <v>8</v>
      </c>
      <c r="E16" s="19">
        <v>7</v>
      </c>
      <c r="F16" s="8">
        <f t="shared" si="0"/>
        <v>24</v>
      </c>
      <c r="G16" s="2">
        <f t="shared" si="1"/>
        <v>8</v>
      </c>
      <c r="J16" s="2" t="s">
        <v>11</v>
      </c>
      <c r="K16" s="2">
        <f>(3*3*4)-1</f>
        <v>35</v>
      </c>
      <c r="L16" s="2">
        <f>SUMSQ(C6:E17)-K7</f>
        <v>188.30555555555566</v>
      </c>
      <c r="M16" s="17"/>
      <c r="N16" s="18"/>
      <c r="O16" s="18"/>
      <c r="P16" s="18"/>
      <c r="Q16" s="18"/>
      <c r="U16" s="5">
        <f t="shared" si="2"/>
        <v>8</v>
      </c>
      <c r="V16" s="5" t="s">
        <v>51</v>
      </c>
      <c r="W16" s="5">
        <v>8</v>
      </c>
      <c r="X16" s="5" t="s">
        <v>51</v>
      </c>
      <c r="Y16" s="5">
        <f t="shared" si="3"/>
        <v>11.133581609548994</v>
      </c>
    </row>
    <row r="17" spans="1:25" ht="15.5" x14ac:dyDescent="0.35">
      <c r="A17" s="5">
        <v>12</v>
      </c>
      <c r="B17" s="19" t="s">
        <v>41</v>
      </c>
      <c r="C17" s="19">
        <v>12</v>
      </c>
      <c r="D17" s="19">
        <v>11</v>
      </c>
      <c r="E17" s="19">
        <v>12</v>
      </c>
      <c r="F17" s="8">
        <f t="shared" si="0"/>
        <v>35</v>
      </c>
      <c r="G17" s="2">
        <f t="shared" si="1"/>
        <v>11.666666666666666</v>
      </c>
      <c r="U17" s="5">
        <f t="shared" si="2"/>
        <v>11.666666666666666</v>
      </c>
      <c r="V17" s="5" t="s">
        <v>53</v>
      </c>
      <c r="W17" s="5">
        <v>11.666666666666666</v>
      </c>
      <c r="X17" s="5" t="s">
        <v>53</v>
      </c>
      <c r="Y17" s="5">
        <f t="shared" si="3"/>
        <v>14.80024827621566</v>
      </c>
    </row>
    <row r="18" spans="1:25" x14ac:dyDescent="0.35">
      <c r="B18" s="2"/>
      <c r="C18" s="4">
        <f>SUM(C6:C17)</f>
        <v>69</v>
      </c>
      <c r="D18" s="4">
        <f t="shared" ref="D18:F18" si="9">SUM(D6:D17)</f>
        <v>67</v>
      </c>
      <c r="E18" s="4">
        <f t="shared" si="9"/>
        <v>75</v>
      </c>
      <c r="F18" s="9">
        <f t="shared" si="9"/>
        <v>211</v>
      </c>
      <c r="G18" s="2"/>
      <c r="U18" s="5">
        <f t="shared" si="2"/>
        <v>0</v>
      </c>
    </row>
    <row r="19" spans="1:25" x14ac:dyDescent="0.35">
      <c r="G19" s="5">
        <f>E29*((M15/3)^0.5)</f>
        <v>3.1335816095489935</v>
      </c>
      <c r="U19" s="5">
        <f t="shared" si="2"/>
        <v>3.1335816095489935</v>
      </c>
    </row>
    <row r="22" spans="1:25" x14ac:dyDescent="0.35">
      <c r="B22" s="11"/>
      <c r="C22" s="11" t="s">
        <v>46</v>
      </c>
      <c r="D22" s="11" t="s">
        <v>47</v>
      </c>
      <c r="E22" s="11" t="s">
        <v>48</v>
      </c>
      <c r="F22" s="11"/>
      <c r="J22" s="2" t="s">
        <v>11</v>
      </c>
      <c r="K22" s="2">
        <f>K4*K5*K6-1</f>
        <v>35</v>
      </c>
      <c r="L22" s="2">
        <f>SUMSQ(C6:E17)-K7</f>
        <v>188.30555555555566</v>
      </c>
      <c r="M22" s="2"/>
      <c r="N22" s="2"/>
      <c r="O22" s="2"/>
      <c r="P22" s="2"/>
      <c r="Q22" s="2"/>
    </row>
    <row r="23" spans="1:25" ht="15.5" x14ac:dyDescent="0.35">
      <c r="B23" s="11" t="s">
        <v>42</v>
      </c>
      <c r="C23" s="11">
        <f>F6</f>
        <v>13</v>
      </c>
      <c r="D23" s="11">
        <f>F10</f>
        <v>14</v>
      </c>
      <c r="E23" s="11">
        <f>F14</f>
        <v>19</v>
      </c>
      <c r="F23" s="11">
        <f>SUM(C23:E23)</f>
        <v>46</v>
      </c>
      <c r="I23" s="2"/>
      <c r="J23" s="2" t="s">
        <v>20</v>
      </c>
      <c r="K23" s="2" t="s">
        <v>21</v>
      </c>
      <c r="L23" s="2" t="s">
        <v>22</v>
      </c>
      <c r="M23" s="2" t="s">
        <v>23</v>
      </c>
      <c r="N23" s="12" t="s">
        <v>5</v>
      </c>
    </row>
    <row r="24" spans="1:25" x14ac:dyDescent="0.35">
      <c r="B24" s="11" t="s">
        <v>43</v>
      </c>
      <c r="C24" s="11">
        <f>F7</f>
        <v>14</v>
      </c>
      <c r="D24" s="11">
        <f>F11</f>
        <v>11</v>
      </c>
      <c r="E24" s="11">
        <f>F15</f>
        <v>18</v>
      </c>
      <c r="F24" s="11">
        <f t="shared" ref="F24:F26" si="10">SUM(C24:E24)</f>
        <v>43</v>
      </c>
      <c r="I24" s="2" t="s">
        <v>16</v>
      </c>
      <c r="J24" s="2">
        <v>7.5250000000000004</v>
      </c>
      <c r="K24" s="2">
        <v>7.9416666666666664</v>
      </c>
      <c r="L24" s="2">
        <v>9.2916666666666661</v>
      </c>
      <c r="M24" s="2">
        <v>6.583333333333333</v>
      </c>
      <c r="N24" s="2">
        <f>AVERAGE(K24:M24)</f>
        <v>7.9388888888888891</v>
      </c>
      <c r="P24" s="4" t="s">
        <v>16</v>
      </c>
      <c r="Q24" s="2">
        <f>AVERAGE(N24:P24)</f>
        <v>7.9388888888888891</v>
      </c>
      <c r="R24" s="5">
        <f>Q24+Q27</f>
        <v>10.659285605707062</v>
      </c>
      <c r="S24" s="5" t="s">
        <v>25</v>
      </c>
    </row>
    <row r="25" spans="1:25" x14ac:dyDescent="0.35">
      <c r="B25" s="11" t="s">
        <v>44</v>
      </c>
      <c r="C25" s="11">
        <f>F8</f>
        <v>16</v>
      </c>
      <c r="D25" s="11">
        <f>F12</f>
        <v>15</v>
      </c>
      <c r="E25" s="11">
        <f>F16</f>
        <v>24</v>
      </c>
      <c r="F25" s="11">
        <f t="shared" si="10"/>
        <v>55</v>
      </c>
      <c r="I25" s="2" t="s">
        <v>17</v>
      </c>
      <c r="J25" s="2">
        <v>10.758333333333333</v>
      </c>
      <c r="K25" s="2">
        <v>9.5583333333333336</v>
      </c>
      <c r="L25" s="2">
        <v>9.4916666666666671</v>
      </c>
      <c r="M25" s="2">
        <v>8.2916666666666661</v>
      </c>
      <c r="N25" s="2">
        <f>AVERAGE(K25:M25)</f>
        <v>9.1138888888888889</v>
      </c>
      <c r="P25" s="4" t="s">
        <v>17</v>
      </c>
      <c r="Q25" s="2">
        <f>AVERAGE(N25:P25)</f>
        <v>9.1138888888888889</v>
      </c>
      <c r="R25" s="5">
        <f>Q25+Q27</f>
        <v>11.834285605707061</v>
      </c>
      <c r="S25" s="5" t="s">
        <v>25</v>
      </c>
    </row>
    <row r="26" spans="1:25" x14ac:dyDescent="0.35">
      <c r="B26" s="11" t="s">
        <v>45</v>
      </c>
      <c r="C26" s="11">
        <f>F9</f>
        <v>12</v>
      </c>
      <c r="D26" s="11">
        <f>F13</f>
        <v>20</v>
      </c>
      <c r="E26" s="11">
        <f>F17</f>
        <v>35</v>
      </c>
      <c r="F26" s="11">
        <f t="shared" si="10"/>
        <v>67</v>
      </c>
      <c r="I26" s="2" t="s">
        <v>18</v>
      </c>
      <c r="J26" s="2">
        <v>9.0666666666666664</v>
      </c>
      <c r="K26" s="2">
        <v>10.558333333333334</v>
      </c>
      <c r="L26" s="2">
        <v>8.9583333333333339</v>
      </c>
      <c r="M26" s="2">
        <v>9.7416666666666671</v>
      </c>
      <c r="N26" s="2">
        <f>AVERAGE(K26:M26)</f>
        <v>9.7527777777777782</v>
      </c>
      <c r="P26" s="4" t="s">
        <v>18</v>
      </c>
      <c r="Q26" s="2">
        <f>AVERAGE(N26:P26)</f>
        <v>9.7527777777777782</v>
      </c>
      <c r="S26" s="5" t="s">
        <v>25</v>
      </c>
    </row>
    <row r="27" spans="1:25" ht="18.5" x14ac:dyDescent="0.45">
      <c r="B27" s="11"/>
      <c r="C27" s="11">
        <f>SUM(C23:C26)</f>
        <v>55</v>
      </c>
      <c r="D27" s="11">
        <f t="shared" ref="D27:E27" si="11">SUM(D23:D26)</f>
        <v>60</v>
      </c>
      <c r="E27" s="11">
        <f t="shared" si="11"/>
        <v>96</v>
      </c>
      <c r="F27" s="11"/>
      <c r="L27" s="10"/>
      <c r="M27" s="5" t="s">
        <v>24</v>
      </c>
      <c r="N27" s="5">
        <f>E30*((M15/3)^0.5)</f>
        <v>2.1635041021454016</v>
      </c>
      <c r="Q27" s="5">
        <v>2.7203967168181724</v>
      </c>
    </row>
    <row r="28" spans="1:25" ht="18.5" x14ac:dyDescent="0.45">
      <c r="K28" s="10"/>
    </row>
    <row r="29" spans="1:25" x14ac:dyDescent="0.35">
      <c r="C29" s="20" t="s">
        <v>27</v>
      </c>
      <c r="D29" s="20"/>
      <c r="E29" s="5">
        <v>5.149</v>
      </c>
    </row>
    <row r="30" spans="1:25" ht="15.5" x14ac:dyDescent="0.35">
      <c r="C30" s="20" t="s">
        <v>26</v>
      </c>
      <c r="D30" s="20"/>
      <c r="E30" s="5">
        <v>3.5550000000000002</v>
      </c>
      <c r="I30" s="12"/>
      <c r="J30" s="12" t="s">
        <v>16</v>
      </c>
      <c r="K30" s="12" t="s">
        <v>17</v>
      </c>
      <c r="L30" s="12" t="s">
        <v>18</v>
      </c>
      <c r="M30" s="12" t="s">
        <v>5</v>
      </c>
      <c r="O30" s="3"/>
      <c r="P30" s="12" t="s">
        <v>5</v>
      </c>
      <c r="Q30" s="3"/>
      <c r="R30" s="3"/>
      <c r="S30" s="13"/>
      <c r="U30" s="13"/>
    </row>
    <row r="31" spans="1:25" ht="15.5" x14ac:dyDescent="0.35">
      <c r="C31" s="20" t="s">
        <v>28</v>
      </c>
      <c r="D31" s="20"/>
      <c r="E31" s="5">
        <v>3.93</v>
      </c>
      <c r="I31" s="12" t="s">
        <v>20</v>
      </c>
      <c r="J31" s="5">
        <v>7.5249999999999995</v>
      </c>
      <c r="K31" s="5">
        <v>10.758333333333333</v>
      </c>
      <c r="L31" s="16">
        <v>9.0666666666666664</v>
      </c>
      <c r="M31" s="2">
        <f>AVERAGE(J31:L31)</f>
        <v>9.1166666666666654</v>
      </c>
      <c r="O31" s="12" t="s">
        <v>23</v>
      </c>
      <c r="P31" s="2">
        <f>AVERAGE(M31:O31)</f>
        <v>9.1166666666666654</v>
      </c>
      <c r="Q31" s="3"/>
      <c r="R31" s="3"/>
      <c r="U31" s="16"/>
      <c r="W31" s="16"/>
    </row>
    <row r="32" spans="1:25" ht="15.5" x14ac:dyDescent="0.35">
      <c r="I32" s="12" t="s">
        <v>21</v>
      </c>
      <c r="J32" s="5">
        <v>7.9416666666666664</v>
      </c>
      <c r="K32" s="5">
        <v>9.5583333333333336</v>
      </c>
      <c r="L32" s="16">
        <v>10.558333333333334</v>
      </c>
      <c r="M32" s="2">
        <f>AVERAGE(J32:L32)</f>
        <v>9.3527777777777779</v>
      </c>
      <c r="O32" s="12" t="s">
        <v>20</v>
      </c>
      <c r="P32" s="2">
        <f>AVERAGE(M32:O32)</f>
        <v>9.3527777777777779</v>
      </c>
      <c r="Q32" s="3"/>
      <c r="R32" s="3"/>
      <c r="U32" s="16"/>
      <c r="W32" s="16"/>
    </row>
    <row r="33" spans="9:23" ht="15.5" x14ac:dyDescent="0.35">
      <c r="I33" s="12" t="s">
        <v>22</v>
      </c>
      <c r="J33" s="5">
        <v>9.2916666666666661</v>
      </c>
      <c r="K33" s="5">
        <v>9.4916666666666671</v>
      </c>
      <c r="L33" s="16">
        <v>8.9583333333333339</v>
      </c>
      <c r="M33" s="2">
        <f>AVERAGE(J33:L33)</f>
        <v>9.2472222222222218</v>
      </c>
      <c r="O33" s="12" t="s">
        <v>22</v>
      </c>
      <c r="P33" s="2">
        <f>AVERAGE(M33:O33)</f>
        <v>9.2472222222222218</v>
      </c>
      <c r="Q33" s="3"/>
      <c r="R33" s="3"/>
      <c r="U33" s="16"/>
      <c r="W33" s="16"/>
    </row>
    <row r="34" spans="9:23" ht="15.5" x14ac:dyDescent="0.35">
      <c r="I34" s="12" t="s">
        <v>23</v>
      </c>
      <c r="J34" s="5">
        <v>6.583333333333333</v>
      </c>
      <c r="K34" s="16">
        <v>8.2916666666666661</v>
      </c>
      <c r="L34" s="5">
        <v>9.7416666666666671</v>
      </c>
      <c r="M34" s="2">
        <f>AVERAGE(J34:L34)</f>
        <v>8.2055555555555557</v>
      </c>
      <c r="O34" s="12" t="s">
        <v>21</v>
      </c>
      <c r="P34" s="2">
        <f>AVERAGE(M34:O34)</f>
        <v>8.2055555555555557</v>
      </c>
      <c r="Q34" s="3"/>
      <c r="R34" s="3"/>
      <c r="U34" s="16"/>
      <c r="W34" s="16"/>
    </row>
    <row r="35" spans="9:23" ht="18.5" x14ac:dyDescent="0.45">
      <c r="I35" s="14"/>
      <c r="K35" s="10"/>
      <c r="L35" s="5" t="s">
        <v>24</v>
      </c>
      <c r="M35" s="15">
        <f>E31*((M15/3)^0.5)</f>
        <v>2.3917218344392204</v>
      </c>
      <c r="P35" s="5" t="s">
        <v>29</v>
      </c>
    </row>
    <row r="50" spans="11:11" ht="18.5" x14ac:dyDescent="0.45">
      <c r="K50" s="10"/>
    </row>
  </sheetData>
  <sortState xmlns:xlrd2="http://schemas.microsoft.com/office/spreadsheetml/2017/richdata2" ref="W6:W17">
    <sortCondition ref="W6:W17"/>
  </sortState>
  <mergeCells count="7">
    <mergeCell ref="C31:D31"/>
    <mergeCell ref="B4:B5"/>
    <mergeCell ref="C4:E4"/>
    <mergeCell ref="F4:F5"/>
    <mergeCell ref="G4:G5"/>
    <mergeCell ref="C29:D29"/>
    <mergeCell ref="C30:D3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422EE-5AC1-4BA5-BD5D-0BFEAB36D6CB}">
  <dimension ref="A3:Y50"/>
  <sheetViews>
    <sheetView topLeftCell="C5" workbookViewId="0">
      <selection activeCell="V7" sqref="V7"/>
    </sheetView>
  </sheetViews>
  <sheetFormatPr defaultColWidth="9.1796875" defaultRowHeight="14.5" x14ac:dyDescent="0.35"/>
  <cols>
    <col min="1" max="1" width="5.81640625" style="5" customWidth="1"/>
    <col min="2" max="2" width="14" style="5" customWidth="1"/>
    <col min="3" max="5" width="9.1796875" style="5"/>
    <col min="6" max="6" width="9.81640625" style="5" customWidth="1"/>
    <col min="7" max="7" width="11" style="5" customWidth="1"/>
    <col min="8" max="17" width="9.1796875" style="5"/>
    <col min="18" max="18" width="8.26953125" style="5" customWidth="1"/>
    <col min="19" max="19" width="3.453125" style="5" customWidth="1"/>
    <col min="20" max="20" width="3.7265625" style="5" customWidth="1"/>
    <col min="21" max="16384" width="9.1796875" style="5"/>
  </cols>
  <sheetData>
    <row r="3" spans="1:25" ht="15.5" x14ac:dyDescent="0.35">
      <c r="E3" s="6"/>
    </row>
    <row r="4" spans="1:25" x14ac:dyDescent="0.35">
      <c r="B4" s="21" t="s">
        <v>0</v>
      </c>
      <c r="C4" s="22" t="s">
        <v>1</v>
      </c>
      <c r="D4" s="22"/>
      <c r="E4" s="22"/>
      <c r="F4" s="21" t="s">
        <v>6</v>
      </c>
      <c r="G4" s="21" t="s">
        <v>5</v>
      </c>
      <c r="J4" s="5" t="s">
        <v>7</v>
      </c>
      <c r="K4" s="5">
        <v>3</v>
      </c>
    </row>
    <row r="5" spans="1:25" ht="15.5" x14ac:dyDescent="0.35">
      <c r="B5" s="21"/>
      <c r="C5" s="7" t="s">
        <v>2</v>
      </c>
      <c r="D5" s="7" t="s">
        <v>3</v>
      </c>
      <c r="E5" s="7" t="s">
        <v>4</v>
      </c>
      <c r="F5" s="21"/>
      <c r="G5" s="21"/>
      <c r="J5" s="5" t="s">
        <v>8</v>
      </c>
      <c r="K5" s="5">
        <v>3</v>
      </c>
    </row>
    <row r="6" spans="1:25" ht="15.5" x14ac:dyDescent="0.35">
      <c r="A6" s="5">
        <v>1</v>
      </c>
      <c r="B6" s="19" t="s">
        <v>30</v>
      </c>
      <c r="C6" s="19">
        <v>6</v>
      </c>
      <c r="D6" s="19">
        <v>6</v>
      </c>
      <c r="E6" s="19">
        <v>5</v>
      </c>
      <c r="F6" s="8">
        <f>C6+D6+E6</f>
        <v>17</v>
      </c>
      <c r="G6" s="2">
        <f>AVERAGE(C6:E6)</f>
        <v>5.666666666666667</v>
      </c>
      <c r="J6" s="5" t="s">
        <v>49</v>
      </c>
      <c r="K6" s="5">
        <v>4</v>
      </c>
      <c r="U6" s="5">
        <f>G6</f>
        <v>5.666666666666667</v>
      </c>
      <c r="V6" s="5" t="s">
        <v>59</v>
      </c>
      <c r="W6" s="5">
        <v>5.333333333333333</v>
      </c>
      <c r="X6" s="5" t="s">
        <v>25</v>
      </c>
      <c r="Y6" s="5">
        <f>W6+U$19</f>
        <v>7.2522523360243865</v>
      </c>
    </row>
    <row r="7" spans="1:25" ht="15.5" x14ac:dyDescent="0.35">
      <c r="A7" s="5">
        <v>2</v>
      </c>
      <c r="B7" s="19" t="s">
        <v>31</v>
      </c>
      <c r="C7" s="19">
        <v>5</v>
      </c>
      <c r="D7" s="19">
        <v>6</v>
      </c>
      <c r="E7" s="19">
        <v>7</v>
      </c>
      <c r="F7" s="8">
        <f t="shared" ref="F7:F17" si="0">C7+D7+E7</f>
        <v>18</v>
      </c>
      <c r="G7" s="2">
        <f t="shared" ref="G7:G17" si="1">AVERAGE(C7:E7)</f>
        <v>6</v>
      </c>
      <c r="J7" s="5" t="s">
        <v>9</v>
      </c>
      <c r="K7" s="5">
        <f>(F18^2)/(K4*K5*K6)</f>
        <v>2070.25</v>
      </c>
      <c r="U7" s="5">
        <f t="shared" ref="U7:U19" si="2">G7</f>
        <v>6</v>
      </c>
      <c r="V7" s="5" t="s">
        <v>60</v>
      </c>
      <c r="W7" s="5">
        <v>5.333333333333333</v>
      </c>
      <c r="X7" s="5" t="s">
        <v>25</v>
      </c>
      <c r="Y7" s="5">
        <f t="shared" ref="Y7:Y17" si="3">W7+U$19</f>
        <v>7.2522523360243865</v>
      </c>
    </row>
    <row r="8" spans="1:25" ht="15.5" x14ac:dyDescent="0.35">
      <c r="A8" s="5">
        <v>3</v>
      </c>
      <c r="B8" s="19" t="s">
        <v>32</v>
      </c>
      <c r="C8" s="19">
        <v>8</v>
      </c>
      <c r="D8" s="19">
        <v>7</v>
      </c>
      <c r="E8" s="19">
        <v>8</v>
      </c>
      <c r="F8" s="8">
        <f t="shared" si="0"/>
        <v>23</v>
      </c>
      <c r="G8" s="2">
        <f t="shared" si="1"/>
        <v>7.666666666666667</v>
      </c>
      <c r="U8" s="5">
        <f t="shared" si="2"/>
        <v>7.666666666666667</v>
      </c>
      <c r="V8" s="5" t="s">
        <v>54</v>
      </c>
      <c r="W8" s="5">
        <v>5.333333333333333</v>
      </c>
      <c r="X8" s="5" t="s">
        <v>25</v>
      </c>
      <c r="Y8" s="5">
        <f t="shared" si="3"/>
        <v>7.2522523360243865</v>
      </c>
    </row>
    <row r="9" spans="1:25" ht="15.5" x14ac:dyDescent="0.35">
      <c r="A9" s="5">
        <v>4</v>
      </c>
      <c r="B9" s="19" t="s">
        <v>33</v>
      </c>
      <c r="C9" s="19">
        <v>5</v>
      </c>
      <c r="D9" s="19">
        <v>6</v>
      </c>
      <c r="E9" s="19">
        <v>5</v>
      </c>
      <c r="F9" s="8">
        <f t="shared" si="0"/>
        <v>16</v>
      </c>
      <c r="G9" s="2">
        <f t="shared" si="1"/>
        <v>5.333333333333333</v>
      </c>
      <c r="J9" s="2" t="s">
        <v>10</v>
      </c>
      <c r="K9" s="2" t="s">
        <v>12</v>
      </c>
      <c r="L9" s="2" t="s">
        <v>14</v>
      </c>
      <c r="M9" s="2" t="s">
        <v>13</v>
      </c>
      <c r="N9" s="2" t="s">
        <v>15</v>
      </c>
      <c r="O9" s="2"/>
      <c r="P9" s="2">
        <v>0.05</v>
      </c>
      <c r="Q9" s="2">
        <v>0.01</v>
      </c>
      <c r="U9" s="5">
        <f t="shared" si="2"/>
        <v>5.333333333333333</v>
      </c>
      <c r="V9" s="5" t="s">
        <v>25</v>
      </c>
      <c r="W9" s="5">
        <v>5.666666666666667</v>
      </c>
      <c r="X9" s="5" t="s">
        <v>59</v>
      </c>
      <c r="Y9" s="5">
        <f t="shared" si="3"/>
        <v>7.5855856693577204</v>
      </c>
    </row>
    <row r="10" spans="1:25" ht="15.5" x14ac:dyDescent="0.35">
      <c r="A10" s="5">
        <v>5</v>
      </c>
      <c r="B10" s="19" t="s">
        <v>34</v>
      </c>
      <c r="C10" s="19">
        <v>5</v>
      </c>
      <c r="D10" s="19">
        <v>5</v>
      </c>
      <c r="E10" s="19">
        <v>6</v>
      </c>
      <c r="F10" s="8">
        <f t="shared" si="0"/>
        <v>16</v>
      </c>
      <c r="G10" s="2">
        <f t="shared" si="1"/>
        <v>5.333333333333333</v>
      </c>
      <c r="J10" s="2" t="s">
        <v>7</v>
      </c>
      <c r="K10" s="1">
        <f>K4-1</f>
        <v>2</v>
      </c>
      <c r="L10" s="2">
        <f>SUMSQ(C18:E18)/12-K7</f>
        <v>1.5</v>
      </c>
      <c r="M10" s="2">
        <f>L10/K10</f>
        <v>0.75</v>
      </c>
      <c r="N10" s="2">
        <f>M10/$M$15</f>
        <v>1.8000000000000296</v>
      </c>
      <c r="O10" s="2" t="str">
        <f>IF(N10&lt;P10,"TN",IF(N10&lt;Q10,"*","**"))</f>
        <v>TN</v>
      </c>
      <c r="P10" s="2">
        <f>FINV(5%,$K10,$K$15)</f>
        <v>3.4433567793667246</v>
      </c>
      <c r="Q10" s="2">
        <f>FINV(1%,$K10,$K$15)</f>
        <v>5.7190219124822725</v>
      </c>
      <c r="U10" s="5">
        <f t="shared" si="2"/>
        <v>5.333333333333333</v>
      </c>
      <c r="V10" s="5" t="s">
        <v>25</v>
      </c>
      <c r="W10" s="5">
        <v>5.666666666666667</v>
      </c>
      <c r="X10" s="5" t="s">
        <v>59</v>
      </c>
      <c r="Y10" s="5">
        <f t="shared" si="3"/>
        <v>7.5855856693577204</v>
      </c>
    </row>
    <row r="11" spans="1:25" ht="15.5" x14ac:dyDescent="0.35">
      <c r="A11" s="5">
        <v>6</v>
      </c>
      <c r="B11" s="19" t="s">
        <v>35</v>
      </c>
      <c r="C11" s="19">
        <v>8</v>
      </c>
      <c r="D11" s="19">
        <v>7</v>
      </c>
      <c r="E11" s="19">
        <v>7</v>
      </c>
      <c r="F11" s="8">
        <f t="shared" si="0"/>
        <v>22</v>
      </c>
      <c r="G11" s="2">
        <f t="shared" si="1"/>
        <v>7.333333333333333</v>
      </c>
      <c r="J11" s="2" t="s">
        <v>8</v>
      </c>
      <c r="K11" s="1">
        <f>K5*K6-1</f>
        <v>11</v>
      </c>
      <c r="L11" s="2">
        <f>SUMSQ(F6:F17)/K4-K7</f>
        <v>288.08333333333348</v>
      </c>
      <c r="M11" s="2">
        <f t="shared" ref="M11:M15" si="4">L11/K11</f>
        <v>26.189393939393952</v>
      </c>
      <c r="N11" s="2">
        <f t="shared" ref="N11:N14" si="5">M11/$M$15</f>
        <v>62.854545454546518</v>
      </c>
      <c r="O11" s="2" t="str">
        <f t="shared" ref="O11:O14" si="6">IF(N11&lt;P11,"TN",IF(N11&lt;P11,"*","**"))</f>
        <v>**</v>
      </c>
      <c r="P11" s="2">
        <f t="shared" ref="P11:P14" si="7">FINV(5%,K11,$K$15)</f>
        <v>2.2585183566229916</v>
      </c>
      <c r="Q11" s="2">
        <f t="shared" ref="Q11:Q14" si="8">FINV(1%,$K11,$K$15)</f>
        <v>3.1837421959607717</v>
      </c>
      <c r="U11" s="5">
        <f t="shared" si="2"/>
        <v>7.333333333333333</v>
      </c>
      <c r="V11" s="5" t="s">
        <v>61</v>
      </c>
      <c r="W11" s="5">
        <v>6</v>
      </c>
      <c r="X11" s="5" t="s">
        <v>60</v>
      </c>
      <c r="Y11" s="5">
        <f t="shared" si="3"/>
        <v>7.9189190026910534</v>
      </c>
    </row>
    <row r="12" spans="1:25" ht="15.5" x14ac:dyDescent="0.35">
      <c r="A12" s="5">
        <v>7</v>
      </c>
      <c r="B12" s="19" t="s">
        <v>36</v>
      </c>
      <c r="C12" s="19">
        <v>6</v>
      </c>
      <c r="D12" s="19">
        <v>5</v>
      </c>
      <c r="E12" s="19">
        <v>5</v>
      </c>
      <c r="F12" s="8">
        <f t="shared" si="0"/>
        <v>16</v>
      </c>
      <c r="G12" s="2">
        <f t="shared" si="1"/>
        <v>5.333333333333333</v>
      </c>
      <c r="J12" s="2" t="s">
        <v>8</v>
      </c>
      <c r="K12" s="1">
        <f>K5-1</f>
        <v>2</v>
      </c>
      <c r="L12" s="2">
        <f>SUMSQ(C27:E27)/(K5*K6)-K7</f>
        <v>128.16666666666652</v>
      </c>
      <c r="M12" s="2">
        <f t="shared" si="4"/>
        <v>64.083333333333258</v>
      </c>
      <c r="N12" s="2">
        <f t="shared" si="5"/>
        <v>153.80000000000234</v>
      </c>
      <c r="O12" s="2" t="str">
        <f t="shared" si="6"/>
        <v>**</v>
      </c>
      <c r="P12" s="2">
        <f t="shared" si="7"/>
        <v>3.4433567793667246</v>
      </c>
      <c r="Q12" s="2">
        <f t="shared" si="8"/>
        <v>5.7190219124822725</v>
      </c>
      <c r="U12" s="5">
        <f t="shared" si="2"/>
        <v>5.333333333333333</v>
      </c>
      <c r="V12" s="5" t="s">
        <v>25</v>
      </c>
      <c r="W12" s="5">
        <v>7.333333333333333</v>
      </c>
      <c r="X12" s="5" t="s">
        <v>61</v>
      </c>
      <c r="Y12" s="5">
        <f t="shared" si="3"/>
        <v>9.2522523360243873</v>
      </c>
    </row>
    <row r="13" spans="1:25" ht="15.5" x14ac:dyDescent="0.35">
      <c r="A13" s="5">
        <v>8</v>
      </c>
      <c r="B13" s="19" t="s">
        <v>37</v>
      </c>
      <c r="C13" s="19">
        <v>7</v>
      </c>
      <c r="D13" s="19">
        <v>7</v>
      </c>
      <c r="E13" s="19">
        <v>8</v>
      </c>
      <c r="F13" s="8">
        <f t="shared" si="0"/>
        <v>22</v>
      </c>
      <c r="G13" s="2">
        <f t="shared" si="1"/>
        <v>7.333333333333333</v>
      </c>
      <c r="J13" s="2" t="s">
        <v>49</v>
      </c>
      <c r="K13" s="1">
        <f>K6-1</f>
        <v>3</v>
      </c>
      <c r="L13" s="2">
        <f>SUMSQ(F23:F26)/(K5*K4)-K7</f>
        <v>63.638888888888687</v>
      </c>
      <c r="M13" s="2">
        <f t="shared" si="4"/>
        <v>21.212962962962894</v>
      </c>
      <c r="N13" s="2">
        <f t="shared" si="5"/>
        <v>50.911111111111786</v>
      </c>
      <c r="O13" s="2" t="str">
        <f t="shared" si="6"/>
        <v>**</v>
      </c>
      <c r="P13" s="2">
        <f t="shared" si="7"/>
        <v>3.0491249886524128</v>
      </c>
      <c r="Q13" s="2">
        <f t="shared" si="8"/>
        <v>4.8166057778160596</v>
      </c>
      <c r="U13" s="5">
        <f t="shared" si="2"/>
        <v>7.333333333333333</v>
      </c>
      <c r="V13" s="5" t="s">
        <v>61</v>
      </c>
      <c r="W13" s="5">
        <v>7.333333333333333</v>
      </c>
      <c r="X13" s="5" t="s">
        <v>61</v>
      </c>
      <c r="Y13" s="5">
        <f t="shared" si="3"/>
        <v>9.2522523360243873</v>
      </c>
    </row>
    <row r="14" spans="1:25" ht="15.5" x14ac:dyDescent="0.35">
      <c r="A14" s="5">
        <v>9</v>
      </c>
      <c r="B14" s="19" t="s">
        <v>38</v>
      </c>
      <c r="C14" s="19">
        <v>5</v>
      </c>
      <c r="D14" s="19">
        <v>6</v>
      </c>
      <c r="E14" s="19">
        <v>6</v>
      </c>
      <c r="F14" s="8">
        <f t="shared" si="0"/>
        <v>17</v>
      </c>
      <c r="G14" s="2">
        <f t="shared" si="1"/>
        <v>5.666666666666667</v>
      </c>
      <c r="J14" s="2" t="s">
        <v>50</v>
      </c>
      <c r="K14" s="1">
        <f>K12*K13</f>
        <v>6</v>
      </c>
      <c r="L14" s="2">
        <f>L11-L12-L13</f>
        <v>96.277777777778283</v>
      </c>
      <c r="M14" s="2">
        <f t="shared" si="4"/>
        <v>16.046296296296379</v>
      </c>
      <c r="N14" s="2">
        <f t="shared" si="5"/>
        <v>38.511111111111944</v>
      </c>
      <c r="O14" s="2" t="str">
        <f t="shared" si="6"/>
        <v>**</v>
      </c>
      <c r="P14" s="2">
        <f t="shared" si="7"/>
        <v>2.5490614138436585</v>
      </c>
      <c r="Q14" s="2">
        <f t="shared" si="8"/>
        <v>3.7583014350037565</v>
      </c>
      <c r="U14" s="5">
        <f t="shared" si="2"/>
        <v>5.666666666666667</v>
      </c>
      <c r="V14" s="5" t="s">
        <v>59</v>
      </c>
      <c r="W14" s="5">
        <v>7.666666666666667</v>
      </c>
      <c r="X14" s="5" t="s">
        <v>54</v>
      </c>
      <c r="Y14" s="5">
        <f t="shared" si="3"/>
        <v>9.5855856693577195</v>
      </c>
    </row>
    <row r="15" spans="1:25" ht="15.5" x14ac:dyDescent="0.35">
      <c r="A15" s="5">
        <v>10</v>
      </c>
      <c r="B15" s="19" t="s">
        <v>39</v>
      </c>
      <c r="C15" s="19">
        <v>9</v>
      </c>
      <c r="D15" s="19">
        <v>8</v>
      </c>
      <c r="E15" s="19">
        <v>9</v>
      </c>
      <c r="F15" s="8">
        <f t="shared" si="0"/>
        <v>26</v>
      </c>
      <c r="G15" s="2">
        <f t="shared" si="1"/>
        <v>8.6666666666666661</v>
      </c>
      <c r="J15" s="2" t="s">
        <v>19</v>
      </c>
      <c r="K15" s="1">
        <f>K22-K11-K10</f>
        <v>22</v>
      </c>
      <c r="L15" s="2">
        <f>L22-L11-L10</f>
        <v>9.1666666666665151</v>
      </c>
      <c r="M15" s="2">
        <f t="shared" si="4"/>
        <v>0.4166666666666598</v>
      </c>
      <c r="N15" s="17"/>
      <c r="O15" s="17"/>
      <c r="P15" s="17"/>
      <c r="Q15" s="17"/>
      <c r="U15" s="5">
        <f t="shared" si="2"/>
        <v>8.6666666666666661</v>
      </c>
      <c r="V15" s="5" t="s">
        <v>55</v>
      </c>
      <c r="W15" s="5">
        <v>8.6666666666666661</v>
      </c>
      <c r="X15" s="5" t="s">
        <v>55</v>
      </c>
      <c r="Y15" s="5">
        <f t="shared" si="3"/>
        <v>10.585585669357719</v>
      </c>
    </row>
    <row r="16" spans="1:25" ht="15.5" x14ac:dyDescent="0.35">
      <c r="A16" s="5">
        <v>11</v>
      </c>
      <c r="B16" s="19" t="s">
        <v>40</v>
      </c>
      <c r="C16" s="19">
        <v>12</v>
      </c>
      <c r="D16" s="19">
        <v>11</v>
      </c>
      <c r="E16" s="19">
        <v>13</v>
      </c>
      <c r="F16" s="8">
        <f t="shared" si="0"/>
        <v>36</v>
      </c>
      <c r="G16" s="2">
        <f t="shared" si="1"/>
        <v>12</v>
      </c>
      <c r="J16" s="2" t="s">
        <v>11</v>
      </c>
      <c r="K16" s="2">
        <f>(3*3*4)-1</f>
        <v>35</v>
      </c>
      <c r="L16" s="2">
        <f>SUMSQ(C6:E17)-K7</f>
        <v>298.75</v>
      </c>
      <c r="M16" s="17"/>
      <c r="N16" s="18"/>
      <c r="O16" s="18"/>
      <c r="P16" s="18"/>
      <c r="Q16" s="18"/>
      <c r="U16" s="5">
        <f t="shared" si="2"/>
        <v>12</v>
      </c>
      <c r="V16" s="5" t="s">
        <v>62</v>
      </c>
      <c r="W16" s="5">
        <v>12</v>
      </c>
      <c r="X16" s="5" t="s">
        <v>62</v>
      </c>
      <c r="Y16" s="5">
        <f t="shared" si="3"/>
        <v>13.918919002691053</v>
      </c>
    </row>
    <row r="17" spans="1:25" ht="15.5" x14ac:dyDescent="0.35">
      <c r="A17" s="5">
        <v>12</v>
      </c>
      <c r="B17" s="19" t="s">
        <v>41</v>
      </c>
      <c r="C17" s="19">
        <v>15</v>
      </c>
      <c r="D17" s="19">
        <v>14</v>
      </c>
      <c r="E17" s="19">
        <v>15</v>
      </c>
      <c r="F17" s="8">
        <f t="shared" si="0"/>
        <v>44</v>
      </c>
      <c r="G17" s="2">
        <f t="shared" si="1"/>
        <v>14.666666666666666</v>
      </c>
      <c r="U17" s="5">
        <f t="shared" si="2"/>
        <v>14.666666666666666</v>
      </c>
      <c r="V17" s="5" t="s">
        <v>63</v>
      </c>
      <c r="W17" s="5">
        <v>14.666666666666666</v>
      </c>
      <c r="X17" s="5" t="s">
        <v>63</v>
      </c>
      <c r="Y17" s="5">
        <f t="shared" si="3"/>
        <v>16.585585669357719</v>
      </c>
    </row>
    <row r="18" spans="1:25" x14ac:dyDescent="0.35">
      <c r="B18" s="2"/>
      <c r="C18" s="4">
        <f>SUM(C6:C17)</f>
        <v>91</v>
      </c>
      <c r="D18" s="4">
        <f t="shared" ref="D18:F18" si="9">SUM(D6:D17)</f>
        <v>88</v>
      </c>
      <c r="E18" s="4">
        <f t="shared" si="9"/>
        <v>94</v>
      </c>
      <c r="F18" s="9">
        <f t="shared" si="9"/>
        <v>273</v>
      </c>
      <c r="G18" s="2"/>
      <c r="U18" s="5">
        <f t="shared" si="2"/>
        <v>0</v>
      </c>
    </row>
    <row r="19" spans="1:25" x14ac:dyDescent="0.35">
      <c r="G19" s="5">
        <f>E29*((M15/3)^0.5)</f>
        <v>1.9189190026910534</v>
      </c>
      <c r="U19" s="5">
        <f t="shared" si="2"/>
        <v>1.9189190026910534</v>
      </c>
    </row>
    <row r="22" spans="1:25" x14ac:dyDescent="0.35">
      <c r="B22" s="11"/>
      <c r="C22" s="11" t="s">
        <v>46</v>
      </c>
      <c r="D22" s="11" t="s">
        <v>47</v>
      </c>
      <c r="E22" s="11" t="s">
        <v>48</v>
      </c>
      <c r="F22" s="11"/>
      <c r="J22" s="2" t="s">
        <v>11</v>
      </c>
      <c r="K22" s="2">
        <f>K4*K5*K6-1</f>
        <v>35</v>
      </c>
      <c r="L22" s="2">
        <f>SUMSQ(C6:E17)-K7</f>
        <v>298.75</v>
      </c>
      <c r="M22" s="2"/>
      <c r="N22" s="2"/>
      <c r="O22" s="2"/>
      <c r="P22" s="2"/>
      <c r="Q22" s="2"/>
    </row>
    <row r="23" spans="1:25" ht="15.5" x14ac:dyDescent="0.35">
      <c r="B23" s="11" t="s">
        <v>42</v>
      </c>
      <c r="C23" s="11">
        <f>F6</f>
        <v>17</v>
      </c>
      <c r="D23" s="11">
        <f>F10</f>
        <v>16</v>
      </c>
      <c r="E23" s="11">
        <f>F14</f>
        <v>17</v>
      </c>
      <c r="F23" s="11">
        <f>SUM(C23:E23)</f>
        <v>50</v>
      </c>
      <c r="I23" s="2"/>
      <c r="J23" s="2" t="s">
        <v>20</v>
      </c>
      <c r="K23" s="2" t="s">
        <v>21</v>
      </c>
      <c r="L23" s="2" t="s">
        <v>22</v>
      </c>
      <c r="M23" s="2" t="s">
        <v>23</v>
      </c>
      <c r="N23" s="12" t="s">
        <v>5</v>
      </c>
    </row>
    <row r="24" spans="1:25" x14ac:dyDescent="0.35">
      <c r="B24" s="11" t="s">
        <v>43</v>
      </c>
      <c r="C24" s="11">
        <f>F7</f>
        <v>18</v>
      </c>
      <c r="D24" s="11">
        <f>F11</f>
        <v>22</v>
      </c>
      <c r="E24" s="11">
        <f>F15</f>
        <v>26</v>
      </c>
      <c r="F24" s="11">
        <f t="shared" ref="F24:F26" si="10">SUM(C24:E24)</f>
        <v>66</v>
      </c>
      <c r="I24" s="2" t="s">
        <v>16</v>
      </c>
      <c r="J24" s="2">
        <v>7.5250000000000004</v>
      </c>
      <c r="K24" s="2">
        <v>7.9416666666666664</v>
      </c>
      <c r="L24" s="2">
        <v>9.2916666666666661</v>
      </c>
      <c r="M24" s="2">
        <v>6.583333333333333</v>
      </c>
      <c r="N24" s="2">
        <f>AVERAGE(K24:M24)</f>
        <v>7.9388888888888891</v>
      </c>
      <c r="P24" s="4" t="s">
        <v>16</v>
      </c>
      <c r="Q24" s="2">
        <f>AVERAGE(N24:P24)</f>
        <v>7.9388888888888891</v>
      </c>
      <c r="R24" s="5">
        <f>Q24+Q27</f>
        <v>10.659285605707062</v>
      </c>
      <c r="S24" s="5" t="s">
        <v>25</v>
      </c>
    </row>
    <row r="25" spans="1:25" x14ac:dyDescent="0.35">
      <c r="B25" s="11" t="s">
        <v>44</v>
      </c>
      <c r="C25" s="11">
        <f>F8</f>
        <v>23</v>
      </c>
      <c r="D25" s="11">
        <f>F12</f>
        <v>16</v>
      </c>
      <c r="E25" s="11">
        <f>F16</f>
        <v>36</v>
      </c>
      <c r="F25" s="11">
        <f t="shared" si="10"/>
        <v>75</v>
      </c>
      <c r="I25" s="2" t="s">
        <v>17</v>
      </c>
      <c r="J25" s="2">
        <v>10.758333333333333</v>
      </c>
      <c r="K25" s="2">
        <v>9.5583333333333336</v>
      </c>
      <c r="L25" s="2">
        <v>9.4916666666666671</v>
      </c>
      <c r="M25" s="2">
        <v>8.2916666666666661</v>
      </c>
      <c r="N25" s="2">
        <f>AVERAGE(K25:M25)</f>
        <v>9.1138888888888889</v>
      </c>
      <c r="P25" s="4" t="s">
        <v>17</v>
      </c>
      <c r="Q25" s="2">
        <f>AVERAGE(N25:P25)</f>
        <v>9.1138888888888889</v>
      </c>
      <c r="R25" s="5">
        <f>Q25+Q27</f>
        <v>11.834285605707061</v>
      </c>
      <c r="S25" s="5" t="s">
        <v>25</v>
      </c>
    </row>
    <row r="26" spans="1:25" x14ac:dyDescent="0.35">
      <c r="B26" s="11" t="s">
        <v>45</v>
      </c>
      <c r="C26" s="11">
        <f>F9</f>
        <v>16</v>
      </c>
      <c r="D26" s="11">
        <f>F13</f>
        <v>22</v>
      </c>
      <c r="E26" s="11">
        <f>F17</f>
        <v>44</v>
      </c>
      <c r="F26" s="11">
        <f t="shared" si="10"/>
        <v>82</v>
      </c>
      <c r="I26" s="2" t="s">
        <v>18</v>
      </c>
      <c r="J26" s="2">
        <v>9.0666666666666664</v>
      </c>
      <c r="K26" s="2">
        <v>10.558333333333334</v>
      </c>
      <c r="L26" s="2">
        <v>8.9583333333333339</v>
      </c>
      <c r="M26" s="2">
        <v>9.7416666666666671</v>
      </c>
      <c r="N26" s="2">
        <f>AVERAGE(K26:M26)</f>
        <v>9.7527777777777782</v>
      </c>
      <c r="P26" s="4" t="s">
        <v>18</v>
      </c>
      <c r="Q26" s="2">
        <f>AVERAGE(N26:P26)</f>
        <v>9.7527777777777782</v>
      </c>
      <c r="S26" s="5" t="s">
        <v>25</v>
      </c>
    </row>
    <row r="27" spans="1:25" ht="18.5" x14ac:dyDescent="0.45">
      <c r="B27" s="11"/>
      <c r="C27" s="11">
        <f>SUM(C23:C26)</f>
        <v>74</v>
      </c>
      <c r="D27" s="11">
        <f t="shared" ref="D27:E27" si="11">SUM(D23:D26)</f>
        <v>76</v>
      </c>
      <c r="E27" s="11">
        <f t="shared" si="11"/>
        <v>123</v>
      </c>
      <c r="F27" s="11"/>
      <c r="L27" s="10"/>
      <c r="M27" s="5" t="s">
        <v>24</v>
      </c>
      <c r="N27" s="5">
        <f>E30*((M15/3)^0.5)</f>
        <v>1.3248702766686145</v>
      </c>
      <c r="Q27" s="5">
        <v>2.7203967168181724</v>
      </c>
    </row>
    <row r="28" spans="1:25" ht="18.5" x14ac:dyDescent="0.45">
      <c r="K28" s="10"/>
    </row>
    <row r="29" spans="1:25" x14ac:dyDescent="0.35">
      <c r="C29" s="20" t="s">
        <v>27</v>
      </c>
      <c r="D29" s="20"/>
      <c r="E29" s="5">
        <v>5.149</v>
      </c>
    </row>
    <row r="30" spans="1:25" ht="15.5" x14ac:dyDescent="0.35">
      <c r="C30" s="20" t="s">
        <v>26</v>
      </c>
      <c r="D30" s="20"/>
      <c r="E30" s="5">
        <v>3.5550000000000002</v>
      </c>
      <c r="I30" s="12"/>
      <c r="J30" s="12" t="s">
        <v>16</v>
      </c>
      <c r="K30" s="12" t="s">
        <v>17</v>
      </c>
      <c r="L30" s="12" t="s">
        <v>18</v>
      </c>
      <c r="M30" s="12" t="s">
        <v>5</v>
      </c>
      <c r="O30" s="3"/>
      <c r="P30" s="12" t="s">
        <v>5</v>
      </c>
      <c r="Q30" s="3"/>
      <c r="R30" s="3"/>
      <c r="S30" s="13"/>
      <c r="U30" s="13"/>
    </row>
    <row r="31" spans="1:25" ht="15.5" x14ac:dyDescent="0.35">
      <c r="C31" s="20" t="s">
        <v>28</v>
      </c>
      <c r="D31" s="20"/>
      <c r="E31" s="5">
        <v>3.93</v>
      </c>
      <c r="I31" s="12" t="s">
        <v>20</v>
      </c>
      <c r="J31" s="5">
        <v>7.5249999999999995</v>
      </c>
      <c r="K31" s="5">
        <v>10.758333333333333</v>
      </c>
      <c r="L31" s="16">
        <v>9.0666666666666664</v>
      </c>
      <c r="M31" s="2">
        <f>AVERAGE(J31:L31)</f>
        <v>9.1166666666666654</v>
      </c>
      <c r="O31" s="12" t="s">
        <v>23</v>
      </c>
      <c r="P31" s="2">
        <f>AVERAGE(M31:O31)</f>
        <v>9.1166666666666654</v>
      </c>
      <c r="Q31" s="3"/>
      <c r="R31" s="3"/>
      <c r="U31" s="16"/>
      <c r="W31" s="16"/>
    </row>
    <row r="32" spans="1:25" ht="15.5" x14ac:dyDescent="0.35">
      <c r="I32" s="12" t="s">
        <v>21</v>
      </c>
      <c r="J32" s="5">
        <v>7.9416666666666664</v>
      </c>
      <c r="K32" s="5">
        <v>9.5583333333333336</v>
      </c>
      <c r="L32" s="16">
        <v>10.558333333333334</v>
      </c>
      <c r="M32" s="2">
        <f>AVERAGE(J32:L32)</f>
        <v>9.3527777777777779</v>
      </c>
      <c r="O32" s="12" t="s">
        <v>20</v>
      </c>
      <c r="P32" s="2">
        <f>AVERAGE(M32:O32)</f>
        <v>9.3527777777777779</v>
      </c>
      <c r="Q32" s="3"/>
      <c r="R32" s="3"/>
      <c r="U32" s="16"/>
      <c r="W32" s="16"/>
    </row>
    <row r="33" spans="9:23" ht="15.5" x14ac:dyDescent="0.35">
      <c r="I33" s="12" t="s">
        <v>22</v>
      </c>
      <c r="J33" s="5">
        <v>9.2916666666666661</v>
      </c>
      <c r="K33" s="5">
        <v>9.4916666666666671</v>
      </c>
      <c r="L33" s="16">
        <v>8.9583333333333339</v>
      </c>
      <c r="M33" s="2">
        <f>AVERAGE(J33:L33)</f>
        <v>9.2472222222222218</v>
      </c>
      <c r="O33" s="12" t="s">
        <v>22</v>
      </c>
      <c r="P33" s="2">
        <f>AVERAGE(M33:O33)</f>
        <v>9.2472222222222218</v>
      </c>
      <c r="Q33" s="3"/>
      <c r="R33" s="3"/>
      <c r="U33" s="16"/>
      <c r="W33" s="16"/>
    </row>
    <row r="34" spans="9:23" ht="15.5" x14ac:dyDescent="0.35">
      <c r="I34" s="12" t="s">
        <v>23</v>
      </c>
      <c r="J34" s="5">
        <v>6.583333333333333</v>
      </c>
      <c r="K34" s="16">
        <v>8.2916666666666661</v>
      </c>
      <c r="L34" s="5">
        <v>9.7416666666666671</v>
      </c>
      <c r="M34" s="2">
        <f>AVERAGE(J34:L34)</f>
        <v>8.2055555555555557</v>
      </c>
      <c r="O34" s="12" t="s">
        <v>21</v>
      </c>
      <c r="P34" s="2">
        <f>AVERAGE(M34:O34)</f>
        <v>8.2055555555555557</v>
      </c>
      <c r="Q34" s="3"/>
      <c r="R34" s="3"/>
      <c r="U34" s="16"/>
      <c r="W34" s="16"/>
    </row>
    <row r="35" spans="9:23" ht="18.5" x14ac:dyDescent="0.45">
      <c r="I35" s="14"/>
      <c r="K35" s="10"/>
      <c r="L35" s="5" t="s">
        <v>24</v>
      </c>
      <c r="M35" s="15">
        <f>E31*((M15/3)^0.5)</f>
        <v>1.46462452526235</v>
      </c>
      <c r="P35" s="5" t="s">
        <v>29</v>
      </c>
    </row>
    <row r="50" spans="11:11" ht="18.5" x14ac:dyDescent="0.45">
      <c r="K50" s="10"/>
    </row>
  </sheetData>
  <sortState xmlns:xlrd2="http://schemas.microsoft.com/office/spreadsheetml/2017/richdata2" ref="W6:W17">
    <sortCondition ref="W6:W17"/>
  </sortState>
  <mergeCells count="7">
    <mergeCell ref="C31:D31"/>
    <mergeCell ref="B4:B5"/>
    <mergeCell ref="C4:E4"/>
    <mergeCell ref="F4:F5"/>
    <mergeCell ref="G4:G5"/>
    <mergeCell ref="C29:D29"/>
    <mergeCell ref="C30:D3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3D0BC-EB0E-4326-878B-8F1B98BF9907}">
  <dimension ref="A3:Y50"/>
  <sheetViews>
    <sheetView tabSelected="1" topLeftCell="E4" workbookViewId="0">
      <selection activeCell="G19" sqref="G19"/>
    </sheetView>
  </sheetViews>
  <sheetFormatPr defaultColWidth="9.1796875" defaultRowHeight="14.5" x14ac:dyDescent="0.35"/>
  <cols>
    <col min="1" max="1" width="5.81640625" style="5" customWidth="1"/>
    <col min="2" max="2" width="14" style="5" customWidth="1"/>
    <col min="3" max="5" width="9.1796875" style="5"/>
    <col min="6" max="6" width="9.81640625" style="5" customWidth="1"/>
    <col min="7" max="7" width="11" style="5" customWidth="1"/>
    <col min="8" max="17" width="9.1796875" style="5"/>
    <col min="18" max="18" width="8.26953125" style="5" customWidth="1"/>
    <col min="19" max="19" width="3.453125" style="5" customWidth="1"/>
    <col min="20" max="20" width="3.7265625" style="5" customWidth="1"/>
    <col min="21" max="16384" width="9.1796875" style="5"/>
  </cols>
  <sheetData>
    <row r="3" spans="1:25" ht="15.5" x14ac:dyDescent="0.35">
      <c r="E3" s="6"/>
    </row>
    <row r="4" spans="1:25" x14ac:dyDescent="0.35">
      <c r="B4" s="21" t="s">
        <v>0</v>
      </c>
      <c r="C4" s="22" t="s">
        <v>1</v>
      </c>
      <c r="D4" s="22"/>
      <c r="E4" s="22"/>
      <c r="F4" s="21" t="s">
        <v>6</v>
      </c>
      <c r="G4" s="21" t="s">
        <v>5</v>
      </c>
      <c r="J4" s="5" t="s">
        <v>7</v>
      </c>
      <c r="K4" s="5">
        <v>3</v>
      </c>
    </row>
    <row r="5" spans="1:25" ht="15.5" x14ac:dyDescent="0.35">
      <c r="B5" s="21"/>
      <c r="C5" s="7" t="s">
        <v>2</v>
      </c>
      <c r="D5" s="7" t="s">
        <v>3</v>
      </c>
      <c r="E5" s="7" t="s">
        <v>4</v>
      </c>
      <c r="F5" s="21"/>
      <c r="G5" s="21"/>
      <c r="J5" s="5" t="s">
        <v>8</v>
      </c>
      <c r="K5" s="5">
        <v>3</v>
      </c>
    </row>
    <row r="6" spans="1:25" ht="15.5" x14ac:dyDescent="0.35">
      <c r="A6" s="5">
        <v>1</v>
      </c>
      <c r="B6" s="19" t="s">
        <v>30</v>
      </c>
      <c r="C6" s="19">
        <v>7</v>
      </c>
      <c r="D6" s="19">
        <v>7</v>
      </c>
      <c r="E6" s="19">
        <v>7</v>
      </c>
      <c r="F6" s="8">
        <f>C6+D6+E6</f>
        <v>21</v>
      </c>
      <c r="G6" s="2">
        <f>AVERAGE(C6:E6)</f>
        <v>7</v>
      </c>
      <c r="J6" s="5" t="s">
        <v>49</v>
      </c>
      <c r="K6" s="5">
        <v>4</v>
      </c>
      <c r="U6" s="5">
        <f>G6</f>
        <v>7</v>
      </c>
      <c r="V6" s="5" t="s">
        <v>25</v>
      </c>
      <c r="W6" s="5">
        <v>7</v>
      </c>
      <c r="X6" s="5" t="s">
        <v>25</v>
      </c>
      <c r="Y6" s="5">
        <f>W6+U$19</f>
        <v>8.9667607834286898</v>
      </c>
    </row>
    <row r="7" spans="1:25" ht="15.5" x14ac:dyDescent="0.35">
      <c r="A7" s="5">
        <v>2</v>
      </c>
      <c r="B7" s="19" t="s">
        <v>31</v>
      </c>
      <c r="C7" s="19">
        <v>7</v>
      </c>
      <c r="D7" s="19">
        <v>8</v>
      </c>
      <c r="E7" s="19">
        <v>8</v>
      </c>
      <c r="F7" s="8">
        <f t="shared" ref="F7:F17" si="0">C7+D7+E7</f>
        <v>23</v>
      </c>
      <c r="G7" s="2">
        <f t="shared" ref="G7:G17" si="1">AVERAGE(C7:E7)</f>
        <v>7.666666666666667</v>
      </c>
      <c r="J7" s="5" t="s">
        <v>9</v>
      </c>
      <c r="K7" s="5">
        <f>(F18^2)/(K4*K5*K6)</f>
        <v>5353.3611111111095</v>
      </c>
      <c r="U7" s="5">
        <f t="shared" ref="U7:U19" si="2">G7</f>
        <v>7.666666666666667</v>
      </c>
      <c r="V7" s="5" t="s">
        <v>25</v>
      </c>
      <c r="W7" s="5">
        <v>7.666666666666667</v>
      </c>
      <c r="X7" s="5" t="s">
        <v>25</v>
      </c>
      <c r="Y7" s="5">
        <f t="shared" ref="Y7:Y17" si="3">W7+U$19</f>
        <v>9.6334274500953558</v>
      </c>
    </row>
    <row r="8" spans="1:25" ht="15.5" x14ac:dyDescent="0.35">
      <c r="A8" s="5">
        <v>3</v>
      </c>
      <c r="B8" s="19" t="s">
        <v>32</v>
      </c>
      <c r="C8" s="19">
        <v>14</v>
      </c>
      <c r="D8" s="19">
        <v>13</v>
      </c>
      <c r="E8" s="19">
        <v>12</v>
      </c>
      <c r="F8" s="8">
        <f t="shared" si="0"/>
        <v>39</v>
      </c>
      <c r="G8" s="2">
        <f t="shared" si="1"/>
        <v>13</v>
      </c>
      <c r="U8" s="5">
        <f t="shared" si="2"/>
        <v>13</v>
      </c>
      <c r="V8" s="5" t="s">
        <v>52</v>
      </c>
      <c r="W8" s="5">
        <v>8.3333333333333339</v>
      </c>
      <c r="X8" s="5" t="s">
        <v>25</v>
      </c>
      <c r="Y8" s="5">
        <f t="shared" si="3"/>
        <v>10.300094116762024</v>
      </c>
    </row>
    <row r="9" spans="1:25" ht="15.5" x14ac:dyDescent="0.35">
      <c r="A9" s="5">
        <v>4</v>
      </c>
      <c r="B9" s="19" t="s">
        <v>33</v>
      </c>
      <c r="C9" s="19">
        <v>9</v>
      </c>
      <c r="D9" s="19">
        <v>9</v>
      </c>
      <c r="E9" s="19">
        <v>7</v>
      </c>
      <c r="F9" s="8">
        <f t="shared" si="0"/>
        <v>25</v>
      </c>
      <c r="G9" s="2">
        <f t="shared" si="1"/>
        <v>8.3333333333333339</v>
      </c>
      <c r="J9" s="2" t="s">
        <v>10</v>
      </c>
      <c r="K9" s="2" t="s">
        <v>12</v>
      </c>
      <c r="L9" s="2" t="s">
        <v>14</v>
      </c>
      <c r="M9" s="2" t="s">
        <v>13</v>
      </c>
      <c r="N9" s="2" t="s">
        <v>15</v>
      </c>
      <c r="O9" s="2"/>
      <c r="P9" s="2">
        <v>0.05</v>
      </c>
      <c r="Q9" s="2">
        <v>0.01</v>
      </c>
      <c r="U9" s="5">
        <f t="shared" si="2"/>
        <v>8.3333333333333339</v>
      </c>
      <c r="V9" s="5" t="s">
        <v>25</v>
      </c>
      <c r="W9" s="5">
        <v>8.3333333333333339</v>
      </c>
      <c r="X9" s="5" t="s">
        <v>25</v>
      </c>
      <c r="Y9" s="5">
        <f t="shared" si="3"/>
        <v>10.300094116762024</v>
      </c>
    </row>
    <row r="10" spans="1:25" ht="15.5" x14ac:dyDescent="0.35">
      <c r="A10" s="5">
        <v>5</v>
      </c>
      <c r="B10" s="19" t="s">
        <v>34</v>
      </c>
      <c r="C10" s="19">
        <v>8</v>
      </c>
      <c r="D10" s="19">
        <v>8</v>
      </c>
      <c r="E10" s="19">
        <v>9</v>
      </c>
      <c r="F10" s="8">
        <f t="shared" si="0"/>
        <v>25</v>
      </c>
      <c r="G10" s="2">
        <f t="shared" si="1"/>
        <v>8.3333333333333339</v>
      </c>
      <c r="J10" s="2" t="s">
        <v>7</v>
      </c>
      <c r="K10" s="1">
        <f>K4-1</f>
        <v>2</v>
      </c>
      <c r="L10" s="2">
        <f>SUMSQ(C18:E18)/12-K7</f>
        <v>1.1038888888915608</v>
      </c>
      <c r="M10" s="2">
        <f>L10/K10</f>
        <v>0.55194444444578039</v>
      </c>
      <c r="N10" s="2">
        <f>M10/$M$15</f>
        <v>1.261005019330665</v>
      </c>
      <c r="O10" s="2" t="str">
        <f>IF(N10&lt;P10,"TN",IF(N10&lt;Q10,"*","**"))</f>
        <v>TN</v>
      </c>
      <c r="P10" s="2">
        <f>FINV(5%,$K10,$K$15)</f>
        <v>3.4433567793667246</v>
      </c>
      <c r="Q10" s="2">
        <f>FINV(1%,$K10,$K$15)</f>
        <v>5.7190219124822725</v>
      </c>
      <c r="U10" s="5">
        <f t="shared" si="2"/>
        <v>8.3333333333333339</v>
      </c>
      <c r="V10" s="5" t="s">
        <v>25</v>
      </c>
      <c r="W10" s="5">
        <v>12.299999999999999</v>
      </c>
      <c r="X10" s="5" t="s">
        <v>51</v>
      </c>
      <c r="Y10" s="5">
        <f t="shared" si="3"/>
        <v>14.266760783428689</v>
      </c>
    </row>
    <row r="11" spans="1:25" ht="15.5" x14ac:dyDescent="0.35">
      <c r="A11" s="5">
        <v>6</v>
      </c>
      <c r="B11" s="19" t="s">
        <v>35</v>
      </c>
      <c r="C11" s="19">
        <v>14</v>
      </c>
      <c r="D11" s="19">
        <v>15</v>
      </c>
      <c r="E11" s="19">
        <v>14</v>
      </c>
      <c r="F11" s="8">
        <f t="shared" si="0"/>
        <v>43</v>
      </c>
      <c r="G11" s="2">
        <f t="shared" si="1"/>
        <v>14.333333333333334</v>
      </c>
      <c r="J11" s="2" t="s">
        <v>8</v>
      </c>
      <c r="K11" s="1">
        <f>K5*K6-1</f>
        <v>11</v>
      </c>
      <c r="L11" s="2">
        <f>SUMSQ(F6:F17)/K4-K7</f>
        <v>392.02555555555682</v>
      </c>
      <c r="M11" s="2">
        <f t="shared" ref="M11:M15" si="4">L11/K11</f>
        <v>35.638686868686982</v>
      </c>
      <c r="N11" s="2">
        <f t="shared" ref="N11:N14" si="5">M11/$M$15</f>
        <v>81.422258120369264</v>
      </c>
      <c r="O11" s="2" t="str">
        <f t="shared" ref="O11:O14" si="6">IF(N11&lt;P11,"TN",IF(N11&lt;P11,"*","**"))</f>
        <v>**</v>
      </c>
      <c r="P11" s="2">
        <f t="shared" ref="P11:P14" si="7">FINV(5%,K11,$K$15)</f>
        <v>2.2585183566229916</v>
      </c>
      <c r="Q11" s="2">
        <f t="shared" ref="Q11:Q14" si="8">FINV(1%,$K11,$K$15)</f>
        <v>3.1837421959607717</v>
      </c>
      <c r="U11" s="5">
        <f t="shared" si="2"/>
        <v>14.333333333333334</v>
      </c>
      <c r="V11" s="5" t="s">
        <v>53</v>
      </c>
      <c r="W11" s="5">
        <v>13</v>
      </c>
      <c r="X11" s="5" t="s">
        <v>52</v>
      </c>
      <c r="Y11" s="5">
        <f t="shared" si="3"/>
        <v>14.96676078342869</v>
      </c>
    </row>
    <row r="12" spans="1:25" ht="15.5" x14ac:dyDescent="0.35">
      <c r="A12" s="5">
        <v>7</v>
      </c>
      <c r="B12" s="19" t="s">
        <v>36</v>
      </c>
      <c r="C12" s="19">
        <v>13</v>
      </c>
      <c r="D12" s="19">
        <v>14</v>
      </c>
      <c r="E12" s="19">
        <v>13</v>
      </c>
      <c r="F12" s="8">
        <f t="shared" si="0"/>
        <v>40</v>
      </c>
      <c r="G12" s="2">
        <f t="shared" si="1"/>
        <v>13.333333333333334</v>
      </c>
      <c r="J12" s="2" t="s">
        <v>8</v>
      </c>
      <c r="K12" s="1">
        <f>K5-1</f>
        <v>2</v>
      </c>
      <c r="L12" s="2">
        <f>SUMSQ(C27:E27)/(K5*K6)-K7</f>
        <v>194.61555555555697</v>
      </c>
      <c r="M12" s="2">
        <f t="shared" si="4"/>
        <v>97.307777777778483</v>
      </c>
      <c r="N12" s="2">
        <f t="shared" si="5"/>
        <v>222.31512144470085</v>
      </c>
      <c r="O12" s="2" t="str">
        <f t="shared" si="6"/>
        <v>**</v>
      </c>
      <c r="P12" s="2">
        <f t="shared" si="7"/>
        <v>3.4433567793667246</v>
      </c>
      <c r="Q12" s="2">
        <f t="shared" si="8"/>
        <v>5.7190219124822725</v>
      </c>
      <c r="U12" s="5">
        <f t="shared" si="2"/>
        <v>13.333333333333334</v>
      </c>
      <c r="V12" s="5" t="s">
        <v>52</v>
      </c>
      <c r="W12" s="5">
        <v>13.333333333333334</v>
      </c>
      <c r="X12" s="5" t="s">
        <v>52</v>
      </c>
      <c r="Y12" s="5">
        <f t="shared" si="3"/>
        <v>15.300094116762024</v>
      </c>
    </row>
    <row r="13" spans="1:25" ht="15.5" x14ac:dyDescent="0.35">
      <c r="A13" s="5">
        <v>8</v>
      </c>
      <c r="B13" s="19" t="s">
        <v>37</v>
      </c>
      <c r="C13" s="19">
        <v>17</v>
      </c>
      <c r="D13" s="19">
        <v>16</v>
      </c>
      <c r="E13" s="19">
        <v>16.399999999999999</v>
      </c>
      <c r="F13" s="8">
        <f t="shared" si="0"/>
        <v>49.4</v>
      </c>
      <c r="G13" s="2">
        <f t="shared" si="1"/>
        <v>16.466666666666665</v>
      </c>
      <c r="J13" s="2" t="s">
        <v>49</v>
      </c>
      <c r="K13" s="1">
        <f>K6-1</f>
        <v>3</v>
      </c>
      <c r="L13" s="2">
        <f>SUMSQ(F23:F26)/(K5*K4)-K7</f>
        <v>65.185555555556675</v>
      </c>
      <c r="M13" s="2">
        <f t="shared" si="4"/>
        <v>21.728518518518893</v>
      </c>
      <c r="N13" s="2">
        <f t="shared" si="5"/>
        <v>49.642262351212437</v>
      </c>
      <c r="O13" s="2" t="str">
        <f t="shared" si="6"/>
        <v>**</v>
      </c>
      <c r="P13" s="2">
        <f t="shared" si="7"/>
        <v>3.0491249886524128</v>
      </c>
      <c r="Q13" s="2">
        <f t="shared" si="8"/>
        <v>4.8166057778160596</v>
      </c>
      <c r="U13" s="5">
        <f t="shared" si="2"/>
        <v>16.466666666666665</v>
      </c>
      <c r="V13" s="5" t="s">
        <v>55</v>
      </c>
      <c r="W13" s="5">
        <v>14.333333333333334</v>
      </c>
      <c r="X13" s="5" t="s">
        <v>53</v>
      </c>
      <c r="Y13" s="5">
        <f t="shared" si="3"/>
        <v>16.300094116762022</v>
      </c>
    </row>
    <row r="14" spans="1:25" ht="15.5" x14ac:dyDescent="0.35">
      <c r="A14" s="5">
        <v>9</v>
      </c>
      <c r="B14" s="19" t="s">
        <v>38</v>
      </c>
      <c r="C14" s="19">
        <v>14</v>
      </c>
      <c r="D14" s="19">
        <v>15</v>
      </c>
      <c r="E14" s="19">
        <v>15.5</v>
      </c>
      <c r="F14" s="8">
        <f t="shared" si="0"/>
        <v>44.5</v>
      </c>
      <c r="G14" s="2">
        <f t="shared" si="1"/>
        <v>14.833333333333334</v>
      </c>
      <c r="J14" s="2" t="s">
        <v>50</v>
      </c>
      <c r="K14" s="1">
        <f>K12*K13</f>
        <v>6</v>
      </c>
      <c r="L14" s="2">
        <f>L11-L12-L13</f>
        <v>132.22444444444318</v>
      </c>
      <c r="M14" s="2">
        <f t="shared" si="4"/>
        <v>22.037407407407198</v>
      </c>
      <c r="N14" s="2">
        <f t="shared" si="5"/>
        <v>50.347968230170494</v>
      </c>
      <c r="O14" s="2" t="str">
        <f t="shared" si="6"/>
        <v>**</v>
      </c>
      <c r="P14" s="2">
        <f t="shared" si="7"/>
        <v>2.5490614138436585</v>
      </c>
      <c r="Q14" s="2">
        <f t="shared" si="8"/>
        <v>3.7583014350037565</v>
      </c>
      <c r="U14" s="5">
        <f t="shared" si="2"/>
        <v>14.833333333333334</v>
      </c>
      <c r="V14" s="5" t="s">
        <v>54</v>
      </c>
      <c r="W14" s="5">
        <v>14.5</v>
      </c>
      <c r="X14" s="5" t="s">
        <v>54</v>
      </c>
      <c r="Y14" s="5">
        <f t="shared" si="3"/>
        <v>16.46676078342869</v>
      </c>
    </row>
    <row r="15" spans="1:25" ht="15.5" x14ac:dyDescent="0.35">
      <c r="A15" s="5">
        <v>10</v>
      </c>
      <c r="B15" s="19" t="s">
        <v>39</v>
      </c>
      <c r="C15" s="19">
        <v>14</v>
      </c>
      <c r="D15" s="19">
        <v>15.5</v>
      </c>
      <c r="E15" s="19">
        <v>14</v>
      </c>
      <c r="F15" s="8">
        <f t="shared" si="0"/>
        <v>43.5</v>
      </c>
      <c r="G15" s="2">
        <f t="shared" si="1"/>
        <v>14.5</v>
      </c>
      <c r="J15" s="2" t="s">
        <v>19</v>
      </c>
      <c r="K15" s="1">
        <f>K22-K11-K10</f>
        <v>22</v>
      </c>
      <c r="L15" s="2">
        <f>L22-L11-L10</f>
        <v>9.6294444444420151</v>
      </c>
      <c r="M15" s="2">
        <f t="shared" si="4"/>
        <v>0.43770202020190979</v>
      </c>
      <c r="N15" s="17"/>
      <c r="O15" s="17"/>
      <c r="P15" s="17"/>
      <c r="Q15" s="17"/>
      <c r="U15" s="5">
        <f t="shared" si="2"/>
        <v>14.5</v>
      </c>
      <c r="V15" s="5" t="s">
        <v>54</v>
      </c>
      <c r="W15" s="5">
        <v>14.833333333333334</v>
      </c>
      <c r="X15" s="5" t="s">
        <v>54</v>
      </c>
      <c r="Y15" s="5">
        <f t="shared" si="3"/>
        <v>16.800094116762022</v>
      </c>
    </row>
    <row r="16" spans="1:25" ht="15.5" x14ac:dyDescent="0.35">
      <c r="A16" s="5">
        <v>11</v>
      </c>
      <c r="B16" s="19" t="s">
        <v>40</v>
      </c>
      <c r="C16" s="19">
        <v>12</v>
      </c>
      <c r="D16" s="19">
        <v>12.4</v>
      </c>
      <c r="E16" s="19">
        <v>12.5</v>
      </c>
      <c r="F16" s="8">
        <f t="shared" si="0"/>
        <v>36.9</v>
      </c>
      <c r="G16" s="2">
        <f t="shared" si="1"/>
        <v>12.299999999999999</v>
      </c>
      <c r="J16" s="2" t="s">
        <v>11</v>
      </c>
      <c r="K16" s="2">
        <f>(3*3*4)-1</f>
        <v>35</v>
      </c>
      <c r="L16" s="2">
        <f>SUMSQ(C6:E17)-K7</f>
        <v>402.7588888888904</v>
      </c>
      <c r="M16" s="17"/>
      <c r="N16" s="18"/>
      <c r="O16" s="18"/>
      <c r="P16" s="18"/>
      <c r="Q16" s="18"/>
      <c r="U16" s="5">
        <f t="shared" si="2"/>
        <v>12.299999999999999</v>
      </c>
      <c r="V16" s="5" t="s">
        <v>51</v>
      </c>
      <c r="W16" s="5">
        <v>16.233333333333334</v>
      </c>
      <c r="X16" s="5" t="s">
        <v>55</v>
      </c>
      <c r="Y16" s="5">
        <f t="shared" si="3"/>
        <v>18.200094116762024</v>
      </c>
    </row>
    <row r="17" spans="1:25" ht="15.5" x14ac:dyDescent="0.35">
      <c r="A17" s="5">
        <v>12</v>
      </c>
      <c r="B17" s="19" t="s">
        <v>41</v>
      </c>
      <c r="C17" s="19">
        <v>16</v>
      </c>
      <c r="D17" s="19">
        <v>16.399999999999999</v>
      </c>
      <c r="E17" s="19">
        <v>16.3</v>
      </c>
      <c r="F17" s="8">
        <f t="shared" si="0"/>
        <v>48.7</v>
      </c>
      <c r="G17" s="2">
        <f t="shared" si="1"/>
        <v>16.233333333333334</v>
      </c>
      <c r="U17" s="5">
        <f t="shared" si="2"/>
        <v>16.233333333333334</v>
      </c>
      <c r="V17" s="5" t="s">
        <v>55</v>
      </c>
      <c r="W17" s="5">
        <v>16.466666666666665</v>
      </c>
      <c r="X17" s="5" t="s">
        <v>55</v>
      </c>
      <c r="Y17" s="5">
        <f t="shared" si="3"/>
        <v>18.433427450095355</v>
      </c>
    </row>
    <row r="18" spans="1:25" x14ac:dyDescent="0.35">
      <c r="B18" s="2"/>
      <c r="C18" s="4">
        <f>SUM(C6:C17)</f>
        <v>145</v>
      </c>
      <c r="D18" s="4">
        <f t="shared" ref="D18:F18" si="9">SUM(D6:D17)</f>
        <v>149.30000000000001</v>
      </c>
      <c r="E18" s="4">
        <f t="shared" si="9"/>
        <v>144.70000000000002</v>
      </c>
      <c r="F18" s="9">
        <f t="shared" si="9"/>
        <v>438.99999999999994</v>
      </c>
      <c r="G18" s="2"/>
      <c r="U18" s="5">
        <f t="shared" si="2"/>
        <v>0</v>
      </c>
    </row>
    <row r="19" spans="1:25" x14ac:dyDescent="0.35">
      <c r="G19" s="5">
        <f>E29*((M15/3)^0.5)</f>
        <v>1.9667607834286891</v>
      </c>
      <c r="U19" s="5">
        <f t="shared" si="2"/>
        <v>1.9667607834286891</v>
      </c>
    </row>
    <row r="22" spans="1:25" x14ac:dyDescent="0.35">
      <c r="B22" s="11"/>
      <c r="C22" s="11" t="s">
        <v>46</v>
      </c>
      <c r="D22" s="11" t="s">
        <v>47</v>
      </c>
      <c r="E22" s="11" t="s">
        <v>48</v>
      </c>
      <c r="F22" s="11"/>
      <c r="J22" s="2" t="s">
        <v>11</v>
      </c>
      <c r="K22" s="2">
        <f>K4*K5*K6-1</f>
        <v>35</v>
      </c>
      <c r="L22" s="2">
        <f>SUMSQ(C6:E17)-K7</f>
        <v>402.7588888888904</v>
      </c>
      <c r="M22" s="2"/>
      <c r="N22" s="2"/>
      <c r="O22" s="2"/>
      <c r="P22" s="2"/>
      <c r="Q22" s="2"/>
    </row>
    <row r="23" spans="1:25" ht="15.5" x14ac:dyDescent="0.35">
      <c r="B23" s="11" t="s">
        <v>42</v>
      </c>
      <c r="C23" s="11">
        <f>F6</f>
        <v>21</v>
      </c>
      <c r="D23" s="11">
        <f>F10</f>
        <v>25</v>
      </c>
      <c r="E23" s="11">
        <f>F14</f>
        <v>44.5</v>
      </c>
      <c r="F23" s="11">
        <f>SUM(C23:E23)</f>
        <v>90.5</v>
      </c>
      <c r="I23" s="2"/>
      <c r="J23" s="2" t="s">
        <v>20</v>
      </c>
      <c r="K23" s="2" t="s">
        <v>21</v>
      </c>
      <c r="L23" s="2" t="s">
        <v>22</v>
      </c>
      <c r="M23" s="2" t="s">
        <v>23</v>
      </c>
      <c r="N23" s="12" t="s">
        <v>5</v>
      </c>
    </row>
    <row r="24" spans="1:25" x14ac:dyDescent="0.35">
      <c r="B24" s="11" t="s">
        <v>43</v>
      </c>
      <c r="C24" s="11">
        <f>F7</f>
        <v>23</v>
      </c>
      <c r="D24" s="11">
        <f>F11</f>
        <v>43</v>
      </c>
      <c r="E24" s="11">
        <f>F15</f>
        <v>43.5</v>
      </c>
      <c r="F24" s="11">
        <f t="shared" ref="F24:F26" si="10">SUM(C24:E24)</f>
        <v>109.5</v>
      </c>
      <c r="I24" s="2" t="s">
        <v>16</v>
      </c>
      <c r="J24" s="2">
        <v>7.5250000000000004</v>
      </c>
      <c r="K24" s="2">
        <v>7.9416666666666664</v>
      </c>
      <c r="L24" s="2">
        <v>9.2916666666666661</v>
      </c>
      <c r="M24" s="2">
        <v>6.583333333333333</v>
      </c>
      <c r="N24" s="2">
        <f>AVERAGE(K24:M24)</f>
        <v>7.9388888888888891</v>
      </c>
      <c r="P24" s="4" t="s">
        <v>16</v>
      </c>
      <c r="Q24" s="2">
        <f>AVERAGE(N24:P24)</f>
        <v>7.9388888888888891</v>
      </c>
      <c r="R24" s="5">
        <f>Q24+Q27</f>
        <v>10.659285605707062</v>
      </c>
      <c r="S24" s="5" t="s">
        <v>25</v>
      </c>
    </row>
    <row r="25" spans="1:25" x14ac:dyDescent="0.35">
      <c r="B25" s="11" t="s">
        <v>44</v>
      </c>
      <c r="C25" s="11">
        <f>F8</f>
        <v>39</v>
      </c>
      <c r="D25" s="11">
        <f>F12</f>
        <v>40</v>
      </c>
      <c r="E25" s="11">
        <f>F16</f>
        <v>36.9</v>
      </c>
      <c r="F25" s="11">
        <f t="shared" si="10"/>
        <v>115.9</v>
      </c>
      <c r="I25" s="2" t="s">
        <v>17</v>
      </c>
      <c r="J25" s="2">
        <v>10.758333333333333</v>
      </c>
      <c r="K25" s="2">
        <v>9.5583333333333336</v>
      </c>
      <c r="L25" s="2">
        <v>9.4916666666666671</v>
      </c>
      <c r="M25" s="2">
        <v>8.2916666666666661</v>
      </c>
      <c r="N25" s="2">
        <f>AVERAGE(K25:M25)</f>
        <v>9.1138888888888889</v>
      </c>
      <c r="P25" s="4" t="s">
        <v>17</v>
      </c>
      <c r="Q25" s="2">
        <f>AVERAGE(N25:P25)</f>
        <v>9.1138888888888889</v>
      </c>
      <c r="R25" s="5">
        <f>Q25+Q27</f>
        <v>11.834285605707061</v>
      </c>
      <c r="S25" s="5" t="s">
        <v>25</v>
      </c>
    </row>
    <row r="26" spans="1:25" x14ac:dyDescent="0.35">
      <c r="B26" s="11" t="s">
        <v>45</v>
      </c>
      <c r="C26" s="11">
        <f>F9</f>
        <v>25</v>
      </c>
      <c r="D26" s="11">
        <f>F13</f>
        <v>49.4</v>
      </c>
      <c r="E26" s="11">
        <f>F17</f>
        <v>48.7</v>
      </c>
      <c r="F26" s="11">
        <f t="shared" si="10"/>
        <v>123.10000000000001</v>
      </c>
      <c r="I26" s="2" t="s">
        <v>18</v>
      </c>
      <c r="J26" s="2">
        <v>9.0666666666666664</v>
      </c>
      <c r="K26" s="2">
        <v>10.558333333333334</v>
      </c>
      <c r="L26" s="2">
        <v>8.9583333333333339</v>
      </c>
      <c r="M26" s="2">
        <v>9.7416666666666671</v>
      </c>
      <c r="N26" s="2">
        <f>AVERAGE(K26:M26)</f>
        <v>9.7527777777777782</v>
      </c>
      <c r="P26" s="4" t="s">
        <v>18</v>
      </c>
      <c r="Q26" s="2">
        <f>AVERAGE(N26:P26)</f>
        <v>9.7527777777777782</v>
      </c>
      <c r="S26" s="5" t="s">
        <v>25</v>
      </c>
    </row>
    <row r="27" spans="1:25" ht="18.5" x14ac:dyDescent="0.45">
      <c r="B27" s="11"/>
      <c r="C27" s="11">
        <f>SUM(C23:C26)</f>
        <v>108</v>
      </c>
      <c r="D27" s="11">
        <f t="shared" ref="D27:E27" si="11">SUM(D23:D26)</f>
        <v>157.4</v>
      </c>
      <c r="E27" s="11">
        <f t="shared" si="11"/>
        <v>173.60000000000002</v>
      </c>
      <c r="F27" s="11"/>
      <c r="L27" s="10"/>
      <c r="M27" s="5" t="s">
        <v>24</v>
      </c>
      <c r="N27" s="5">
        <f>E30*((M15/3)^0.5)</f>
        <v>1.3579014536976093</v>
      </c>
      <c r="Q27" s="5">
        <v>2.7203967168181724</v>
      </c>
    </row>
    <row r="28" spans="1:25" ht="18.5" x14ac:dyDescent="0.45">
      <c r="K28" s="10"/>
    </row>
    <row r="29" spans="1:25" x14ac:dyDescent="0.35">
      <c r="C29" s="20" t="s">
        <v>27</v>
      </c>
      <c r="D29" s="20"/>
      <c r="E29" s="5">
        <v>5.149</v>
      </c>
    </row>
    <row r="30" spans="1:25" ht="15.5" x14ac:dyDescent="0.35">
      <c r="C30" s="20" t="s">
        <v>26</v>
      </c>
      <c r="D30" s="20"/>
      <c r="E30" s="5">
        <v>3.5550000000000002</v>
      </c>
      <c r="I30" s="12"/>
      <c r="J30" s="12" t="s">
        <v>16</v>
      </c>
      <c r="K30" s="12" t="s">
        <v>17</v>
      </c>
      <c r="L30" s="12" t="s">
        <v>18</v>
      </c>
      <c r="M30" s="12" t="s">
        <v>5</v>
      </c>
      <c r="O30" s="3"/>
      <c r="P30" s="12" t="s">
        <v>5</v>
      </c>
      <c r="Q30" s="3"/>
      <c r="R30" s="3"/>
      <c r="S30" s="13"/>
      <c r="U30" s="13"/>
    </row>
    <row r="31" spans="1:25" ht="15.5" x14ac:dyDescent="0.35">
      <c r="C31" s="20" t="s">
        <v>28</v>
      </c>
      <c r="D31" s="20"/>
      <c r="E31" s="5">
        <v>3.93</v>
      </c>
      <c r="I31" s="12" t="s">
        <v>20</v>
      </c>
      <c r="J31" s="5">
        <v>7.5249999999999995</v>
      </c>
      <c r="K31" s="5">
        <v>10.758333333333333</v>
      </c>
      <c r="L31" s="16">
        <v>9.0666666666666664</v>
      </c>
      <c r="M31" s="2">
        <f>AVERAGE(J31:L31)</f>
        <v>9.1166666666666654</v>
      </c>
      <c r="O31" s="12" t="s">
        <v>23</v>
      </c>
      <c r="P31" s="2">
        <f>AVERAGE(M31:O31)</f>
        <v>9.1166666666666654</v>
      </c>
      <c r="Q31" s="3"/>
      <c r="R31" s="3"/>
      <c r="U31" s="16"/>
      <c r="W31" s="16"/>
    </row>
    <row r="32" spans="1:25" ht="15.5" x14ac:dyDescent="0.35">
      <c r="I32" s="12" t="s">
        <v>21</v>
      </c>
      <c r="J32" s="5">
        <v>7.9416666666666664</v>
      </c>
      <c r="K32" s="5">
        <v>9.5583333333333336</v>
      </c>
      <c r="L32" s="16">
        <v>10.558333333333334</v>
      </c>
      <c r="M32" s="2">
        <f>AVERAGE(J32:L32)</f>
        <v>9.3527777777777779</v>
      </c>
      <c r="O32" s="12" t="s">
        <v>20</v>
      </c>
      <c r="P32" s="2">
        <f>AVERAGE(M32:O32)</f>
        <v>9.3527777777777779</v>
      </c>
      <c r="Q32" s="3"/>
      <c r="R32" s="3"/>
      <c r="U32" s="16"/>
      <c r="W32" s="16"/>
    </row>
    <row r="33" spans="9:23" ht="15.5" x14ac:dyDescent="0.35">
      <c r="I33" s="12" t="s">
        <v>22</v>
      </c>
      <c r="J33" s="5">
        <v>9.2916666666666661</v>
      </c>
      <c r="K33" s="5">
        <v>9.4916666666666671</v>
      </c>
      <c r="L33" s="16">
        <v>8.9583333333333339</v>
      </c>
      <c r="M33" s="2">
        <f>AVERAGE(J33:L33)</f>
        <v>9.2472222222222218</v>
      </c>
      <c r="O33" s="12" t="s">
        <v>22</v>
      </c>
      <c r="P33" s="2">
        <f>AVERAGE(M33:O33)</f>
        <v>9.2472222222222218</v>
      </c>
      <c r="Q33" s="3"/>
      <c r="R33" s="3"/>
      <c r="U33" s="16"/>
      <c r="W33" s="16"/>
    </row>
    <row r="34" spans="9:23" ht="15.5" x14ac:dyDescent="0.35">
      <c r="I34" s="12" t="s">
        <v>23</v>
      </c>
      <c r="J34" s="5">
        <v>6.583333333333333</v>
      </c>
      <c r="K34" s="16">
        <v>8.2916666666666661</v>
      </c>
      <c r="L34" s="5">
        <v>9.7416666666666671</v>
      </c>
      <c r="M34" s="2">
        <f>AVERAGE(J34:L34)</f>
        <v>8.2055555555555557</v>
      </c>
      <c r="O34" s="12" t="s">
        <v>21</v>
      </c>
      <c r="P34" s="2">
        <f>AVERAGE(M34:O34)</f>
        <v>8.2055555555555557</v>
      </c>
      <c r="Q34" s="3"/>
      <c r="R34" s="3"/>
      <c r="U34" s="16"/>
      <c r="W34" s="16"/>
    </row>
    <row r="35" spans="9:23" ht="18.5" x14ac:dyDescent="0.45">
      <c r="I35" s="14"/>
      <c r="K35" s="10"/>
      <c r="L35" s="5" t="s">
        <v>24</v>
      </c>
      <c r="M35" s="15">
        <f>E31*((M15/3)^0.5)</f>
        <v>1.5011400036657114</v>
      </c>
      <c r="P35" s="5" t="s">
        <v>29</v>
      </c>
    </row>
    <row r="50" spans="11:11" ht="18.5" x14ac:dyDescent="0.45">
      <c r="K50" s="10"/>
    </row>
  </sheetData>
  <sortState xmlns:xlrd2="http://schemas.microsoft.com/office/spreadsheetml/2017/richdata2" ref="W6:W17">
    <sortCondition ref="W6:W17"/>
  </sortState>
  <mergeCells count="7">
    <mergeCell ref="C31:D31"/>
    <mergeCell ref="B4:B5"/>
    <mergeCell ref="C4:E4"/>
    <mergeCell ref="F4:F5"/>
    <mergeCell ref="G4:G5"/>
    <mergeCell ref="C29:D29"/>
    <mergeCell ref="C30:D3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EFAF2-C952-4190-AE8C-C968AC01B536}">
  <dimension ref="A1:G15"/>
  <sheetViews>
    <sheetView workbookViewId="0">
      <selection sqref="A1:G15"/>
    </sheetView>
  </sheetViews>
  <sheetFormatPr defaultRowHeight="14.5" x14ac:dyDescent="0.35"/>
  <cols>
    <col min="3" max="3" width="2.90625" bestFit="1" customWidth="1"/>
    <col min="5" max="5" width="3.81640625" bestFit="1" customWidth="1"/>
    <col min="7" max="7" width="2.7265625" bestFit="1" customWidth="1"/>
  </cols>
  <sheetData>
    <row r="1" spans="1:7" x14ac:dyDescent="0.35">
      <c r="A1" s="23" t="s">
        <v>56</v>
      </c>
      <c r="B1" s="24" t="s">
        <v>58</v>
      </c>
      <c r="C1" s="24"/>
      <c r="D1" s="24"/>
      <c r="E1" s="24"/>
      <c r="F1" s="24"/>
      <c r="G1" s="24"/>
    </row>
    <row r="2" spans="1:7" x14ac:dyDescent="0.35">
      <c r="A2" s="25"/>
      <c r="B2" s="26">
        <v>56</v>
      </c>
      <c r="C2" s="26"/>
      <c r="D2" s="26">
        <v>70</v>
      </c>
      <c r="E2" s="26"/>
      <c r="F2" s="26">
        <v>90</v>
      </c>
      <c r="G2" s="26"/>
    </row>
    <row r="3" spans="1:7" x14ac:dyDescent="0.35">
      <c r="A3" t="str">
        <f>'[1]7 HST'!B6</f>
        <v>T0P0</v>
      </c>
      <c r="B3" s="5">
        <f>'56'!G6</f>
        <v>4.333333333333333</v>
      </c>
      <c r="C3" s="5" t="str">
        <f>'56'!V6</f>
        <v>a</v>
      </c>
      <c r="D3" s="5">
        <f>'70'!G6</f>
        <v>5.666666666666667</v>
      </c>
      <c r="E3" s="5" t="str">
        <f>'70'!V6</f>
        <v>ab</v>
      </c>
      <c r="F3" s="5">
        <f>'90'!G6</f>
        <v>7</v>
      </c>
      <c r="G3" s="5" t="str">
        <f>'90'!V6</f>
        <v>a</v>
      </c>
    </row>
    <row r="4" spans="1:7" x14ac:dyDescent="0.35">
      <c r="A4" t="str">
        <f>'[1]7 HST'!B7</f>
        <v>T1P0</v>
      </c>
      <c r="B4" s="5">
        <f>'56'!G7</f>
        <v>4.666666666666667</v>
      </c>
      <c r="C4" s="5" t="str">
        <f>'56'!V7</f>
        <v>a</v>
      </c>
      <c r="D4" s="5">
        <f>'70'!G7</f>
        <v>6</v>
      </c>
      <c r="E4" s="5" t="str">
        <f>'70'!V7</f>
        <v>abc</v>
      </c>
      <c r="F4" s="5">
        <f>'90'!G7</f>
        <v>7.666666666666667</v>
      </c>
      <c r="G4" s="5" t="str">
        <f>'90'!V7</f>
        <v>a</v>
      </c>
    </row>
    <row r="5" spans="1:7" x14ac:dyDescent="0.35">
      <c r="A5" t="str">
        <f>'[1]7 HST'!B8</f>
        <v>T2P0</v>
      </c>
      <c r="B5" s="5">
        <f>'56'!G8</f>
        <v>5.333333333333333</v>
      </c>
      <c r="C5" s="5" t="str">
        <f>'56'!V8</f>
        <v>a</v>
      </c>
      <c r="D5" s="5">
        <f>'70'!G8</f>
        <v>7.666666666666667</v>
      </c>
      <c r="E5" s="5" t="str">
        <f>'70'!V8</f>
        <v>cd</v>
      </c>
      <c r="F5" s="5">
        <f>'90'!G8</f>
        <v>13</v>
      </c>
      <c r="G5" s="5" t="str">
        <f>'90'!V8</f>
        <v>bc</v>
      </c>
    </row>
    <row r="6" spans="1:7" x14ac:dyDescent="0.35">
      <c r="A6" t="str">
        <f>'[1]7 HST'!B9</f>
        <v>T0P1</v>
      </c>
      <c r="B6" s="5">
        <f>'56'!G9</f>
        <v>4</v>
      </c>
      <c r="C6" s="5" t="str">
        <f>'56'!V9</f>
        <v>a</v>
      </c>
      <c r="D6" s="5">
        <f>'70'!G9</f>
        <v>5.333333333333333</v>
      </c>
      <c r="E6" s="5" t="str">
        <f>'70'!V9</f>
        <v>a</v>
      </c>
      <c r="F6" s="5">
        <f>'90'!G9</f>
        <v>8.3333333333333339</v>
      </c>
      <c r="G6" s="5" t="str">
        <f>'90'!V9</f>
        <v>a</v>
      </c>
    </row>
    <row r="7" spans="1:7" x14ac:dyDescent="0.35">
      <c r="A7" t="str">
        <f>'[1]7 HST'!B10</f>
        <v>T1P1</v>
      </c>
      <c r="B7" s="5">
        <f>'56'!G10</f>
        <v>4.666666666666667</v>
      </c>
      <c r="C7" s="5" t="str">
        <f>'56'!V10</f>
        <v>a</v>
      </c>
      <c r="D7" s="5">
        <f>'70'!G10</f>
        <v>5.333333333333333</v>
      </c>
      <c r="E7" s="5" t="str">
        <f>'70'!V10</f>
        <v>a</v>
      </c>
      <c r="F7" s="5">
        <f>'90'!G10</f>
        <v>8.3333333333333339</v>
      </c>
      <c r="G7" s="5" t="str">
        <f>'90'!V10</f>
        <v>a</v>
      </c>
    </row>
    <row r="8" spans="1:7" x14ac:dyDescent="0.35">
      <c r="A8" t="str">
        <f>'[1]7 HST'!B11</f>
        <v>T2P1</v>
      </c>
      <c r="B8" s="5">
        <f>'56'!G11</f>
        <v>3.6666666666666665</v>
      </c>
      <c r="C8" s="5" t="str">
        <f>'56'!V11</f>
        <v>a</v>
      </c>
      <c r="D8" s="5">
        <f>'70'!G11</f>
        <v>7.333333333333333</v>
      </c>
      <c r="E8" s="5" t="str">
        <f>'70'!V11</f>
        <v>bcd</v>
      </c>
      <c r="F8" s="5">
        <f>'90'!G11</f>
        <v>14.333333333333334</v>
      </c>
      <c r="G8" s="5" t="str">
        <f>'90'!V11</f>
        <v>c</v>
      </c>
    </row>
    <row r="9" spans="1:7" x14ac:dyDescent="0.35">
      <c r="A9" t="str">
        <f>'[1]7 HST'!B12</f>
        <v>T0P2</v>
      </c>
      <c r="B9" s="5">
        <f>'56'!G12</f>
        <v>5</v>
      </c>
      <c r="C9" s="5" t="str">
        <f>'56'!V12</f>
        <v>a</v>
      </c>
      <c r="D9" s="5">
        <f>'70'!G12</f>
        <v>5.333333333333333</v>
      </c>
      <c r="E9" s="5" t="str">
        <f>'70'!V12</f>
        <v>a</v>
      </c>
      <c r="F9" s="5">
        <f>'90'!G12</f>
        <v>13.333333333333334</v>
      </c>
      <c r="G9" s="5" t="str">
        <f>'90'!V12</f>
        <v>bc</v>
      </c>
    </row>
    <row r="10" spans="1:7" x14ac:dyDescent="0.35">
      <c r="A10" t="str">
        <f>'[1]7 HST'!B13</f>
        <v>T1P2</v>
      </c>
      <c r="B10" s="5">
        <f>'56'!G13</f>
        <v>6.666666666666667</v>
      </c>
      <c r="C10" s="5" t="str">
        <f>'56'!V13</f>
        <v>ab</v>
      </c>
      <c r="D10" s="5">
        <f>'70'!G13</f>
        <v>7.333333333333333</v>
      </c>
      <c r="E10" s="5" t="str">
        <f>'70'!V13</f>
        <v>bcd</v>
      </c>
      <c r="F10" s="5">
        <f>'90'!G13</f>
        <v>16.466666666666665</v>
      </c>
      <c r="G10" s="5" t="str">
        <f>'90'!V13</f>
        <v>d</v>
      </c>
    </row>
    <row r="11" spans="1:7" x14ac:dyDescent="0.35">
      <c r="A11" t="str">
        <f>'[1]7 HST'!B14</f>
        <v>T2P2</v>
      </c>
      <c r="B11" s="5">
        <f>'56'!G14</f>
        <v>6.333333333333333</v>
      </c>
      <c r="C11" s="5" t="str">
        <f>'56'!V14</f>
        <v>ab</v>
      </c>
      <c r="D11" s="5">
        <f>'70'!G14</f>
        <v>5.666666666666667</v>
      </c>
      <c r="E11" s="5" t="str">
        <f>'70'!V14</f>
        <v>ab</v>
      </c>
      <c r="F11" s="5">
        <f>'90'!G14</f>
        <v>14.833333333333334</v>
      </c>
      <c r="G11" s="5" t="str">
        <f>'90'!V14</f>
        <v>cd</v>
      </c>
    </row>
    <row r="12" spans="1:7" x14ac:dyDescent="0.35">
      <c r="A12" t="str">
        <f>'[1]7 HST'!B15</f>
        <v>T0P3</v>
      </c>
      <c r="B12" s="5">
        <f>'56'!G15</f>
        <v>6</v>
      </c>
      <c r="C12" s="5" t="str">
        <f>'56'!V15</f>
        <v>ab</v>
      </c>
      <c r="D12" s="5">
        <f>'70'!G15</f>
        <v>8.6666666666666661</v>
      </c>
      <c r="E12" s="5" t="str">
        <f>'70'!V15</f>
        <v>d</v>
      </c>
      <c r="F12" s="5">
        <f>'90'!G15</f>
        <v>14.5</v>
      </c>
      <c r="G12" s="5" t="str">
        <f>'90'!V15</f>
        <v>cd</v>
      </c>
    </row>
    <row r="13" spans="1:7" x14ac:dyDescent="0.35">
      <c r="A13" t="str">
        <f>'[1]7 HST'!B16</f>
        <v>T1P3</v>
      </c>
      <c r="B13" s="5">
        <f>'56'!G16</f>
        <v>8</v>
      </c>
      <c r="C13" s="5" t="str">
        <f>'56'!V16</f>
        <v>b</v>
      </c>
      <c r="D13" s="5">
        <f>'70'!G16</f>
        <v>12</v>
      </c>
      <c r="E13" s="5" t="str">
        <f>'70'!V16</f>
        <v>e</v>
      </c>
      <c r="F13" s="5">
        <f>'90'!G16</f>
        <v>12.299999999999999</v>
      </c>
      <c r="G13" s="5" t="str">
        <f>'90'!V16</f>
        <v>b</v>
      </c>
    </row>
    <row r="14" spans="1:7" x14ac:dyDescent="0.35">
      <c r="A14" t="str">
        <f>'[1]7 HST'!B17</f>
        <v>T2P3</v>
      </c>
      <c r="B14" s="5">
        <f>'56'!G17</f>
        <v>11.666666666666666</v>
      </c>
      <c r="C14" s="5" t="str">
        <f>'56'!V17</f>
        <v>c</v>
      </c>
      <c r="D14" s="5">
        <f>'70'!G17</f>
        <v>14.666666666666666</v>
      </c>
      <c r="E14" s="5" t="str">
        <f>'70'!V17</f>
        <v>f</v>
      </c>
      <c r="F14" s="5">
        <f>'90'!G17</f>
        <v>16.233333333333334</v>
      </c>
      <c r="G14" s="5" t="str">
        <f>'90'!V17</f>
        <v>d</v>
      </c>
    </row>
    <row r="15" spans="1:7" x14ac:dyDescent="0.35">
      <c r="A15" s="27" t="s">
        <v>57</v>
      </c>
      <c r="B15" s="28">
        <f>'56'!G19</f>
        <v>3.1335816095489935</v>
      </c>
      <c r="C15" s="27"/>
      <c r="D15" s="28">
        <f>'70'!G19</f>
        <v>1.9189190026910534</v>
      </c>
      <c r="E15" s="27"/>
      <c r="F15" s="28">
        <f>'90'!G19</f>
        <v>1.9667607834286891</v>
      </c>
      <c r="G15" s="27"/>
    </row>
  </sheetData>
  <mergeCells count="2">
    <mergeCell ref="A1:A2"/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56</vt:lpstr>
      <vt:lpstr>70</vt:lpstr>
      <vt:lpstr>90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ryu</dc:creator>
  <cp:lastModifiedBy>user</cp:lastModifiedBy>
  <dcterms:created xsi:type="dcterms:W3CDTF">2015-05-12T14:29:47Z</dcterms:created>
  <dcterms:modified xsi:type="dcterms:W3CDTF">2023-08-05T22:31:34Z</dcterms:modified>
</cp:coreProperties>
</file>